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Y:\TES-CONTABILIDAD\4. NOEMI\TRANSPARENCIA 2024-2027 PAPEL DE TRABAJO\2024\3ER TRIMESTRE\1042 LEY DE DISCIPLINA FINANCIERA 3ER TRIM\"/>
    </mc:Choice>
  </mc:AlternateContent>
  <xr:revisionPtr revIDLastSave="0" documentId="13_ncr:1_{5E05F1CA-15E2-4202-9EE4-0B4E4DC71307}" xr6:coauthVersionLast="36" xr6:coauthVersionMax="36" xr10:uidLastSave="{00000000-0000-0000-0000-000000000000}"/>
  <bookViews>
    <workbookView xWindow="0" yWindow="0" windowWidth="28800" windowHeight="10980" xr2:uid="{00000000-000D-0000-FFFF-FFFF00000000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3" i="7" l="1"/>
  <c r="D70" i="9" l="1"/>
  <c r="G70" i="9" s="1"/>
  <c r="D69" i="9"/>
  <c r="G69" i="9" s="1"/>
  <c r="D68" i="9"/>
  <c r="G68" i="9" s="1"/>
  <c r="D67" i="9"/>
  <c r="G67" i="9" s="1"/>
  <c r="D66" i="9"/>
  <c r="G66" i="9" s="1"/>
  <c r="D65" i="9"/>
  <c r="G65" i="9" s="1"/>
  <c r="D64" i="9"/>
  <c r="G64" i="9" s="1"/>
  <c r="D63" i="9"/>
  <c r="G63" i="9" s="1"/>
  <c r="D62" i="9"/>
  <c r="G62" i="9" s="1"/>
  <c r="D52" i="9"/>
  <c r="G52" i="9" s="1"/>
  <c r="D51" i="9"/>
  <c r="G51" i="9" s="1"/>
  <c r="D50" i="9"/>
  <c r="G50" i="9" s="1"/>
  <c r="D49" i="9"/>
  <c r="G49" i="9" s="1"/>
  <c r="D48" i="9"/>
  <c r="G48" i="9" s="1"/>
  <c r="D47" i="9"/>
  <c r="G47" i="9" s="1"/>
  <c r="D46" i="9"/>
  <c r="G46" i="9" s="1"/>
  <c r="D45" i="9"/>
  <c r="G45" i="9" s="1"/>
  <c r="B38" i="8"/>
  <c r="C38" i="8"/>
  <c r="E38" i="8"/>
  <c r="F38" i="8"/>
  <c r="B9" i="8"/>
  <c r="C9" i="8"/>
  <c r="E9" i="8"/>
  <c r="F9" i="8"/>
  <c r="G9" i="8"/>
  <c r="D52" i="8"/>
  <c r="G52" i="8" s="1"/>
  <c r="D51" i="8"/>
  <c r="G51" i="8" s="1"/>
  <c r="D50" i="8"/>
  <c r="G50" i="8" s="1"/>
  <c r="D49" i="8"/>
  <c r="G49" i="8" s="1"/>
  <c r="D48" i="8"/>
  <c r="G48" i="8" s="1"/>
  <c r="D47" i="8"/>
  <c r="G47" i="8" s="1"/>
  <c r="D46" i="8"/>
  <c r="G46" i="8" s="1"/>
  <c r="D45" i="8"/>
  <c r="G45" i="8" s="1"/>
  <c r="D44" i="8"/>
  <c r="G44" i="8" s="1"/>
  <c r="D43" i="8"/>
  <c r="G43" i="8" s="1"/>
  <c r="D42" i="8"/>
  <c r="G42" i="8" s="1"/>
  <c r="D41" i="8"/>
  <c r="G41" i="8" s="1"/>
  <c r="D40" i="8"/>
  <c r="G40" i="8" s="1"/>
  <c r="D39" i="8"/>
  <c r="G39" i="8" s="1"/>
  <c r="G38" i="8" s="1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 s="1"/>
  <c r="D38" i="8" l="1"/>
  <c r="C16" i="6"/>
  <c r="D16" i="6"/>
  <c r="E16" i="6"/>
  <c r="F16" i="6"/>
  <c r="B16" i="6"/>
  <c r="A2" i="25" l="1"/>
  <c r="G17" i="22"/>
  <c r="F17" i="22"/>
  <c r="E17" i="22"/>
  <c r="D17" i="22"/>
  <c r="C17" i="22"/>
  <c r="B17" i="22"/>
  <c r="G6" i="22"/>
  <c r="F6" i="22"/>
  <c r="E6" i="22"/>
  <c r="D6" i="22"/>
  <c r="C6" i="22"/>
  <c r="C28" i="22" s="1"/>
  <c r="B6" i="22"/>
  <c r="A2" i="22"/>
  <c r="G18" i="19"/>
  <c r="G29" i="19" s="1"/>
  <c r="F18" i="19"/>
  <c r="F29" i="19" s="1"/>
  <c r="E18" i="19"/>
  <c r="E29" i="19" s="1"/>
  <c r="D18" i="19"/>
  <c r="D29" i="19" s="1"/>
  <c r="C18" i="19"/>
  <c r="C29" i="19" s="1"/>
  <c r="B18" i="19"/>
  <c r="B29" i="19" s="1"/>
  <c r="G27" i="20"/>
  <c r="F27" i="20"/>
  <c r="E27" i="20"/>
  <c r="D27" i="20"/>
  <c r="C27" i="20"/>
  <c r="B27" i="20"/>
  <c r="G20" i="20"/>
  <c r="F20" i="20"/>
  <c r="E20" i="20"/>
  <c r="D20" i="20"/>
  <c r="C20" i="20"/>
  <c r="B20" i="20"/>
  <c r="G6" i="20"/>
  <c r="F6" i="20"/>
  <c r="E6" i="20"/>
  <c r="D6" i="20"/>
  <c r="D30" i="20" s="1"/>
  <c r="C6" i="20"/>
  <c r="C30" i="20" s="1"/>
  <c r="B6" i="20"/>
  <c r="A2" i="20"/>
  <c r="G7" i="19"/>
  <c r="F7" i="19"/>
  <c r="E7" i="19"/>
  <c r="D7" i="19"/>
  <c r="C7" i="19"/>
  <c r="B7" i="19"/>
  <c r="A2" i="19"/>
  <c r="C7" i="16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C31" i="16" l="1"/>
  <c r="E30" i="20"/>
  <c r="B31" i="16"/>
  <c r="B30" i="20"/>
  <c r="E28" i="22"/>
  <c r="G28" i="22"/>
  <c r="F30" i="20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C9" i="10" s="1"/>
  <c r="D16" i="10"/>
  <c r="E16" i="10"/>
  <c r="F16" i="10"/>
  <c r="B16" i="10"/>
  <c r="C12" i="10"/>
  <c r="D12" i="10"/>
  <c r="E12" i="10"/>
  <c r="F12" i="10"/>
  <c r="E9" i="10" l="1"/>
  <c r="D9" i="10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G13" i="3"/>
  <c r="G9" i="3"/>
  <c r="F13" i="3"/>
  <c r="F9" i="3"/>
  <c r="E13" i="3"/>
  <c r="E9" i="3"/>
  <c r="D13" i="3"/>
  <c r="D9" i="3"/>
  <c r="D8" i="3"/>
  <c r="D20" i="3" s="1"/>
  <c r="C13" i="3"/>
  <c r="B22" i="3"/>
  <c r="F54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2" i="7"/>
  <c r="G64" i="7"/>
  <c r="G65" i="7"/>
  <c r="G66" i="7"/>
  <c r="G67" i="7"/>
  <c r="G68" i="7"/>
  <c r="G69" i="7"/>
  <c r="G70" i="7"/>
  <c r="G63" i="7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C9" i="7" s="1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45" i="6"/>
  <c r="F37" i="6"/>
  <c r="F35" i="6"/>
  <c r="F28" i="6"/>
  <c r="E75" i="6"/>
  <c r="E67" i="6"/>
  <c r="E59" i="6"/>
  <c r="E54" i="6"/>
  <c r="E45" i="6"/>
  <c r="E37" i="6"/>
  <c r="E35" i="6"/>
  <c r="E28" i="6"/>
  <c r="D75" i="6"/>
  <c r="D67" i="6"/>
  <c r="D59" i="6"/>
  <c r="D54" i="6"/>
  <c r="D45" i="6"/>
  <c r="D37" i="6"/>
  <c r="D35" i="6"/>
  <c r="D41" i="6" s="1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C75" i="6"/>
  <c r="C67" i="6"/>
  <c r="C59" i="6"/>
  <c r="C54" i="6"/>
  <c r="C45" i="6"/>
  <c r="C37" i="6"/>
  <c r="C35" i="6"/>
  <c r="C28" i="6"/>
  <c r="C41" i="6"/>
  <c r="B75" i="6"/>
  <c r="B67" i="6"/>
  <c r="B59" i="6"/>
  <c r="B54" i="6"/>
  <c r="B45" i="6"/>
  <c r="B37" i="6"/>
  <c r="B35" i="6"/>
  <c r="B28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E68" i="2"/>
  <c r="F63" i="2"/>
  <c r="E63" i="2"/>
  <c r="E79" i="2" s="1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E59" i="2" s="1"/>
  <c r="E81" i="2" s="1"/>
  <c r="C60" i="2"/>
  <c r="B60" i="2"/>
  <c r="C41" i="2"/>
  <c r="B41" i="2"/>
  <c r="C38" i="2"/>
  <c r="G16" i="6" l="1"/>
  <c r="F41" i="6"/>
  <c r="G28" i="6"/>
  <c r="D84" i="7"/>
  <c r="G62" i="7"/>
  <c r="F8" i="3"/>
  <c r="F20" i="3" s="1"/>
  <c r="H8" i="3"/>
  <c r="H20" i="3" s="1"/>
  <c r="C9" i="9"/>
  <c r="E54" i="8"/>
  <c r="E84" i="7"/>
  <c r="G71" i="7"/>
  <c r="G28" i="7"/>
  <c r="C65" i="6"/>
  <c r="C70" i="6" s="1"/>
  <c r="E65" i="6"/>
  <c r="F65" i="6"/>
  <c r="F79" i="2"/>
  <c r="F47" i="2"/>
  <c r="F59" i="2" s="1"/>
  <c r="K20" i="4"/>
  <c r="E20" i="4"/>
  <c r="I20" i="4"/>
  <c r="C43" i="9"/>
  <c r="C77" i="9" s="1"/>
  <c r="B43" i="9"/>
  <c r="D9" i="9"/>
  <c r="E9" i="9"/>
  <c r="G9" i="9"/>
  <c r="B9" i="9"/>
  <c r="D43" i="9"/>
  <c r="D77" i="9" s="1"/>
  <c r="E43" i="9"/>
  <c r="E77" i="9" s="1"/>
  <c r="G43" i="9"/>
  <c r="G77" i="9" s="1"/>
  <c r="B54" i="8"/>
  <c r="D54" i="8"/>
  <c r="C54" i="8"/>
  <c r="G54" i="8"/>
  <c r="G123" i="7"/>
  <c r="B84" i="7"/>
  <c r="C84" i="7"/>
  <c r="C159" i="7" s="1"/>
  <c r="G18" i="7"/>
  <c r="G38" i="7"/>
  <c r="G75" i="7"/>
  <c r="G93" i="7"/>
  <c r="G133" i="7"/>
  <c r="G150" i="7"/>
  <c r="B9" i="7"/>
  <c r="B159" i="7" s="1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D9" i="7"/>
  <c r="D159" i="7" s="1"/>
  <c r="F70" i="6"/>
  <c r="G45" i="6"/>
  <c r="G41" i="6"/>
  <c r="G37" i="6"/>
  <c r="F159" i="7" l="1"/>
  <c r="G9" i="7"/>
  <c r="G65" i="6"/>
  <c r="F81" i="2"/>
  <c r="B77" i="9"/>
  <c r="F77" i="9"/>
  <c r="G84" i="7"/>
  <c r="G159" i="7" s="1"/>
  <c r="G42" i="6"/>
  <c r="G70" i="6"/>
  <c r="B38" i="2" l="1"/>
  <c r="C31" i="2"/>
  <c r="B31" i="2"/>
  <c r="C25" i="2"/>
  <c r="B25" i="2"/>
  <c r="C17" i="2"/>
  <c r="B17" i="2"/>
  <c r="C9" i="2"/>
  <c r="B9" i="2"/>
  <c r="B47" i="2" s="1"/>
  <c r="C47" i="2" l="1"/>
  <c r="C62" i="2" s="1"/>
  <c r="B62" i="2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7" i="10"/>
  <c r="G26" i="10"/>
  <c r="G25" i="10"/>
  <c r="G23" i="10"/>
  <c r="G22" i="10"/>
  <c r="G11" i="10"/>
  <c r="G13" i="10"/>
  <c r="G14" i="10"/>
  <c r="G15" i="10"/>
  <c r="G17" i="10"/>
  <c r="G18" i="10"/>
  <c r="G19" i="10"/>
  <c r="G10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6" i="10" l="1"/>
  <c r="G28" i="10"/>
  <c r="G12" i="10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<sst xmlns="http://schemas.openxmlformats.org/spreadsheetml/2006/main" count="1050" uniqueCount="622">
  <si>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</si>
  <si>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</si>
  <si>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</si>
  <si>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</si>
  <si>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</si>
  <si>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</si>
  <si>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</si>
  <si>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</si>
  <si>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</si>
  <si>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</si>
  <si>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</si>
  <si>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</si>
  <si>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</si>
  <si>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</si>
  <si>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</si>
  <si>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</si>
  <si>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</si>
  <si>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</si>
  <si>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</si>
  <si>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</si>
  <si>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</si>
  <si>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</si>
  <si>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</si>
  <si>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</si>
  <si>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</si>
  <si>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</si>
  <si>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</si>
  <si>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</si>
  <si>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</si>
  <si>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</si>
  <si>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</si>
  <si>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</si>
  <si>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</si>
  <si>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</si>
  <si>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</si>
  <si>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</si>
  <si>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</si>
  <si>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</si>
  <si>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</si>
  <si>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</si>
  <si>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</si>
  <si>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</si>
  <si>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</si>
  <si>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</si>
  <si>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</si>
  <si>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</si>
  <si>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</si>
  <si>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</si>
  <si>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</si>
  <si>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</si>
  <si>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</si>
  <si>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</si>
  <si>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</si>
  <si>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</si>
  <si>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</si>
  <si>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</si>
  <si>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</si>
  <si>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</si>
  <si>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</si>
  <si>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</si>
  <si>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</si>
  <si>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</si>
  <si>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</si>
  <si>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</si>
  <si>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</si>
  <si>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</si>
  <si>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</si>
  <si>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</si>
  <si>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</si>
  <si>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</si>
  <si>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</si>
  <si>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</si>
  <si>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</si>
  <si>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</si>
  <si>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</si>
  <si>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</si>
  <si>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</si>
  <si>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</si>
  <si>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</si>
  <si>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</si>
  <si>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</si>
  <si>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</si>
  <si>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</si>
  <si>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</si>
  <si>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</si>
  <si>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</si>
  <si>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</si>
  <si>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</si>
  <si>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</si>
  <si>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</si>
  <si>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</si>
  <si>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</si>
  <si>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</si>
  <si>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</si>
  <si>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</si>
  <si>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</si>
  <si>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</si>
  <si>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</si>
  <si>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</si>
  <si>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</si>
  <si>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</si>
  <si>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</si>
  <si>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</si>
  <si>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</si>
  <si>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</si>
  <si>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</si>
  <si>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</si>
  <si>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</si>
  <si>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</si>
  <si>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</si>
  <si>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</si>
  <si>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</si>
  <si>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</si>
  <si>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</si>
  <si>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</si>
  <si>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</si>
  <si>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</si>
  <si>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</si>
  <si>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</si>
  <si>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</si>
  <si>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</si>
  <si>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</si>
  <si>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</si>
  <si>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</si>
  <si>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</si>
  <si>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</si>
  <si>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</si>
  <si>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</si>
  <si>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</si>
  <si>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</si>
  <si>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</si>
  <si>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</si>
  <si>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</si>
  <si>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</si>
  <si>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</si>
  <si>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</si>
  <si>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</si>
  <si>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</si>
  <si>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</si>
  <si>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</si>
  <si>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</si>
  <si>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</si>
  <si>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</si>
  <si>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</si>
  <si>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</si>
  <si>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</si>
  <si>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</si>
  <si>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</si>
  <si>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</si>
  <si>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</si>
  <si>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</si>
  <si>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</si>
  <si>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</si>
  <si>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</si>
  <si>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</si>
  <si>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</si>
  <si>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</si>
  <si>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</si>
  <si>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</si>
  <si>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</si>
  <si>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</si>
  <si>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</si>
  <si>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</si>
  <si>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</si>
  <si>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</si>
  <si>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</si>
  <si>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</si>
  <si>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</si>
  <si>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</si>
  <si>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</si>
  <si>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</si>
  <si>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</si>
  <si>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</si>
  <si>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</si>
  <si>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</si>
  <si>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</si>
  <si>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</si>
  <si>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</si>
  <si>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</si>
  <si>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</si>
  <si>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</si>
  <si>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</si>
  <si>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</si>
  <si>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</si>
  <si>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</si>
  <si>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</si>
  <si>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</si>
  <si>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</si>
  <si>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</si>
  <si>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</si>
  <si>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</si>
  <si>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</si>
  <si>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</si>
  <si>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</si>
  <si>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</si>
  <si>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</si>
  <si>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</si>
  <si>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</si>
  <si>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</si>
  <si>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</si>
  <si>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</si>
  <si>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</si>
  <si>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</si>
  <si>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</si>
  <si>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</si>
  <si>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</si>
  <si>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</si>
  <si>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</si>
  <si>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</si>
  <si>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</si>
  <si>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</si>
  <si>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</si>
  <si>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</si>
  <si>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</si>
  <si>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</si>
  <si>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</si>
  <si>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</si>
  <si>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</si>
  <si>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</si>
  <si>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</si>
  <si>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</si>
  <si>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</si>
  <si>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</si>
  <si>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</si>
  <si>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</si>
  <si>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</si>
  <si>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</si>
  <si>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</si>
  <si>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</si>
  <si>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</si>
  <si>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</si>
  <si>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</si>
  <si>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</si>
  <si>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</si>
  <si>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</si>
  <si>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</si>
  <si>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</si>
  <si>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</si>
  <si>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</si>
  <si>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</si>
  <si>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</si>
  <si>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</si>
  <si>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</si>
  <si>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</si>
  <si>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</si>
  <si>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</si>
  <si>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</si>
  <si>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</si>
  <si>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</si>
  <si>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</si>
  <si>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</si>
  <si>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</si>
  <si>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</si>
  <si>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</si>
  <si>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</si>
  <si>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</si>
  <si>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</si>
  <si>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</si>
  <si>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</si>
  <si>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</si>
  <si>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</si>
  <si>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</si>
  <si>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</si>
  <si>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</si>
  <si>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</si>
  <si>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</si>
  <si>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</si>
  <si>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</si>
  <si>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</si>
  <si>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</si>
  <si>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</si>
  <si>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</si>
  <si>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</si>
  <si>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</si>
  <si>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</si>
  <si>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</si>
  <si>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</si>
  <si>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</si>
  <si>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</si>
  <si>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</si>
  <si>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</si>
  <si>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</si>
  <si>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</si>
  <si>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</si>
  <si>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</si>
  <si>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</si>
  <si>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</si>
  <si>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</si>
  <si>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</si>
  <si>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</si>
  <si>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</si>
  <si>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</si>
  <si>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</si>
  <si>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</si>
  <si>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</si>
  <si>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</si>
  <si>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</si>
  <si>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</si>
  <si>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</si>
  <si>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</si>
  <si>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</si>
  <si>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</si>
  <si>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</si>
  <si>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</si>
  <si>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</si>
  <si>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</si>
  <si>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</si>
  <si>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</si>
  <si>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</si>
  <si>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</si>
  <si>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</si>
  <si>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</si>
  <si>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</si>
  <si>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</si>
  <si>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</si>
  <si>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</si>
  <si>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</si>
  <si>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</si>
  <si>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</si>
  <si>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</si>
  <si>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</si>
  <si>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</si>
  <si>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</si>
  <si>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</si>
  <si>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</si>
  <si>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</si>
  <si>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</si>
  <si>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</si>
  <si>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</si>
  <si>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</si>
  <si>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</si>
  <si>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</si>
  <si>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</si>
  <si>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</si>
  <si>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</si>
  <si>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</si>
  <si>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</si>
  <si>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</si>
  <si>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</si>
  <si>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</si>
  <si>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</si>
  <si>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</si>
  <si>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</si>
  <si>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</si>
  <si>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</si>
  <si>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</si>
  <si>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</si>
  <si>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</si>
  <si>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</si>
  <si>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</si>
  <si>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</si>
  <si>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</si>
  <si>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</si>
  <si>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</si>
  <si>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</si>
  <si>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</si>
  <si>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</si>
  <si>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</si>
  <si>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</si>
  <si>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</si>
  <si>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</si>
  <si>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</si>
  <si>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</si>
  <si>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</si>
  <si>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</si>
  <si>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</si>
  <si>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</si>
  <si>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</si>
  <si>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</si>
  <si>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</si>
  <si>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</si>
  <si>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</si>
  <si>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</si>
  <si>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</si>
  <si>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</si>
  <si>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</si>
  <si>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</si>
  <si>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</si>
  <si>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</si>
  <si>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</si>
  <si>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</si>
  <si>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</si>
  <si>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</si>
  <si>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</si>
  <si>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</si>
  <si>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</si>
  <si>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</si>
  <si>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</si>
  <si>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</si>
  <si>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</si>
  <si>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</si>
  <si>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</si>
  <si>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</si>
  <si>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</si>
  <si>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</si>
  <si>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</si>
  <si>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</si>
  <si>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</si>
  <si>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</si>
  <si>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</si>
  <si>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</si>
  <si>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</si>
  <si>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</si>
  <si>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</si>
  <si>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</si>
  <si>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</si>
  <si>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</si>
  <si>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</si>
  <si>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</si>
  <si>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</si>
  <si>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</si>
  <si>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</si>
  <si>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</si>
  <si>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</si>
  <si>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</si>
  <si>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</si>
  <si>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</si>
  <si>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</si>
  <si>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</si>
  <si>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</si>
  <si>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</si>
  <si>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</si>
  <si>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</si>
  <si>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</si>
  <si>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</si>
  <si>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</si>
  <si>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</si>
  <si>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</si>
  <si>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</si>
  <si>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</si>
  <si>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</si>
  <si>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</si>
  <si>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</si>
  <si>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</si>
  <si>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</si>
  <si>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</si>
  <si>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</si>
  <si>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</si>
  <si>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</si>
  <si>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</si>
  <si>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</si>
  <si>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</si>
  <si>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</si>
  <si>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</si>
  <si>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</si>
  <si>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</si>
  <si>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</si>
  <si>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</si>
  <si>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</si>
  <si>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</si>
  <si>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</si>
  <si>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</si>
  <si>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</si>
  <si>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</si>
  <si>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</si>
  <si>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</si>
  <si>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</si>
  <si>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</si>
  <si>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</si>
  <si>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</si>
  <si>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</si>
  <si>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</si>
  <si>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</si>
  <si>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</si>
  <si>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</si>
  <si>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</si>
  <si>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</si>
  <si>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</si>
  <si>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</si>
  <si>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</si>
  <si>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</si>
  <si>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</si>
  <si>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</si>
  <si>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</si>
  <si>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</si>
  <si>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</si>
  <si>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</si>
  <si>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</si>
  <si>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</si>
  <si>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</si>
  <si>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</si>
  <si>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</si>
  <si>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</si>
  <si>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</si>
  <si>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</si>
  <si>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</si>
  <si>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</si>
  <si>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</si>
  <si>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</si>
  <si>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</si>
  <si>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</si>
  <si>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</si>
  <si>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</si>
  <si>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</si>
  <si>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</si>
  <si>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</si>
  <si>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</si>
  <si>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</si>
  <si>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</si>
  <si>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</si>
  <si>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</si>
  <si>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</si>
  <si>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</si>
  <si>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</si>
  <si>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</si>
  <si>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</si>
  <si>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</si>
  <si>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</si>
  <si>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</si>
  <si>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</si>
  <si>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</si>
  <si>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</si>
  <si>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</si>
  <si>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</si>
  <si>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</si>
  <si>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</si>
  <si>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</si>
  <si>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</si>
  <si>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</si>
  <si>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</si>
  <si>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</si>
  <si>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</si>
  <si>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</si>
  <si>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</si>
  <si>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</si>
  <si>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</si>
  <si>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</si>
  <si>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</si>
  <si>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</si>
  <si>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</si>
  <si>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</si>
  <si>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</si>
  <si>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</si>
  <si>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</si>
  <si>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</si>
  <si>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</si>
  <si>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</si>
  <si>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</si>
  <si>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</si>
  <si>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</si>
  <si>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</si>
  <si>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</si>
  <si>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</si>
  <si>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</si>
  <si>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</si>
  <si>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</si>
  <si>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</si>
  <si>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</si>
  <si>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</si>
  <si>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</si>
  <si>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</si>
  <si>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</si>
  <si>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</si>
  <si>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</si>
  <si>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</si>
  <si>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</si>
  <si>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</si>
  <si>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</si>
  <si>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</si>
  <si>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</si>
  <si>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</si>
  <si>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</si>
  <si>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</si>
  <si>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</si>
  <si>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</si>
  <si>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</si>
  <si>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</si>
  <si>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</si>
  <si>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</si>
  <si>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</si>
  <si>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</si>
  <si>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</si>
  <si>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Año en Cuestión
(de iniciativa de Ley) (c)</t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</si>
  <si>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</si>
  <si>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</si>
  <si>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</si>
  <si>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</si>
  <si>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</si>
  <si>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</si>
  <si>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</si>
  <si>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</si>
  <si>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</si>
  <si>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</si>
  <si>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</si>
  <si>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</si>
  <si>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</si>
  <si>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</si>
  <si>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</si>
  <si>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</si>
  <si>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Del 1 de Enero al 31 de Marzo de 2024 (b)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</si>
  <si>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</si>
  <si>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</si>
  <si>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</si>
  <si>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MUNICIPIO DE SAN FELIPE</t>
  </si>
  <si>
    <t>Al 31 de Diciembre de 2023 y al 30 de Septiembre de 2024 (b)</t>
  </si>
  <si>
    <t>31111M290010000 PRESIDENCIA MUNICIPAL</t>
  </si>
  <si>
    <t>31111M290020000 SECRETARIA DEL AYUNTAMIENTO</t>
  </si>
  <si>
    <t>31111M290030000 TESORERIA MUNICIPAL</t>
  </si>
  <si>
    <t>31111M290040000 DIRECCION DE RECURSOS HUMANOS</t>
  </si>
  <si>
    <t>31111M290050000 OFICIALIA MAYOR</t>
  </si>
  <si>
    <t>31111M290060000 DIRECCION DE OBRAS PUBLICAS</t>
  </si>
  <si>
    <t>31111M290070000 DIRECCION DE DESARROLLO SOCIAL</t>
  </si>
  <si>
    <t>31111M290080000 DIRECCION DE SEGURIDAD PUBLICA,TRANSITO</t>
  </si>
  <si>
    <t>31111M290090000 UNIDAD DE TRANSPARENCIA</t>
  </si>
  <si>
    <t>31111M290100000 DIRECCION DE ATENCION A LA JUVENTUD</t>
  </si>
  <si>
    <t>31111M290110000 DIRECCION DE DESARROLLO RURAL</t>
  </si>
  <si>
    <t>31111M290120000 DIRECCION DE DESARROLLO ECONOMICO Y TURI</t>
  </si>
  <si>
    <t>31111M290130000 DIRECCION DE DESARROLLO URBANO</t>
  </si>
  <si>
    <t>31111M290140000 DIRECCION DE CASA DE LA CULTURA</t>
  </si>
  <si>
    <t>31111M290150000 DIRECCION DE PLANEACION MUNICIPAL</t>
  </si>
  <si>
    <t>31111M290160000 DIRECCION DE SERVICIOS PUBLICOS MUNICIPA</t>
  </si>
  <si>
    <t>31111M290170000 DIRECCION DE MEDIO AMBIENTE</t>
  </si>
  <si>
    <t>31111M290180000 DIRECCION DE DERECHOS HUMANOS</t>
  </si>
  <si>
    <t>31111M290190000 DIRECCION DE FISCALIZACION</t>
  </si>
  <si>
    <t>31111M290200000 DIRECCION DE EDUCACION Y FOMENTO CIVICO</t>
  </si>
  <si>
    <t>31111M290210000 DIRECCION DE DEPORTE</t>
  </si>
  <si>
    <t>31111M290220000 DIRECCION DE SALUD</t>
  </si>
  <si>
    <t>31111M290230000 UNIDAD DE ASUNTOS JURIDICOS</t>
  </si>
  <si>
    <t>31111M290240000 UNIDAD DE PROTECCION CIVIL</t>
  </si>
  <si>
    <t>31111M290250000 JUZGADO ADMINISTRATIVO MUNICIPAL</t>
  </si>
  <si>
    <t>31111M290260000 UNIDAD DE ATENCION A MIGRANTES</t>
  </si>
  <si>
    <t>31111M290270000 CONTRALORIA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</si>
</sst>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#,##0_ ;\-#,##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/>
    <xf numFmtId="0" fontId="22" fillId="0" borderId="0"/>
  </cellStyleXfs>
  <cellXfs count="210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165" fontId="1" fillId="0" borderId="14" xfId="1" applyNumberFormat="1" applyFont="1" applyFill="1" applyBorder="1" applyAlignment="1" applyProtection="1">
      <alignment vertical="center"/>
      <protection locked="0"/>
    </xf>
    <xf numFmtId="3" fontId="1" fillId="0" borderId="14" xfId="5" applyNumberFormat="1" applyFont="1" applyFill="1" applyBorder="1" applyProtection="1">
      <protection locked="0"/>
    </xf>
    <xf numFmtId="3" fontId="1" fillId="0" borderId="14" xfId="5" applyNumberFormat="1" applyFont="1" applyFill="1" applyBorder="1" applyProtection="1">
      <protection locked="0"/>
    </xf>
    <xf numFmtId="3" fontId="1" fillId="0" borderId="14" xfId="5" applyNumberFormat="1" applyFont="1" applyFill="1" applyBorder="1" applyProtection="1">
      <protection locked="0"/>
    </xf>
    <xf numFmtId="165" fontId="0" fillId="0" borderId="14" xfId="1" applyNumberFormat="1" applyFont="1" applyFill="1" applyBorder="1" applyAlignment="1" applyProtection="1">
      <alignment vertical="center"/>
      <protection locked="0"/>
    </xf>
    <xf numFmtId="0" fontId="0" fillId="0" borderId="0" xfId="0"/>
    <xf numFmtId="0" fontId="0" fillId="0" borderId="14" xfId="0" applyFont="1" applyFill="1" applyBorder="1" applyAlignment="1" applyProtection="1">
      <alignment horizontal="left" vertical="center" indent="6"/>
      <protection locked="0"/>
    </xf>
    <xf numFmtId="165" fontId="0" fillId="0" borderId="8" xfId="1" applyNumberFormat="1" applyFont="1" applyFill="1" applyBorder="1" applyAlignment="1" applyProtection="1">
      <alignment vertical="center"/>
      <protection locked="0"/>
    </xf>
    <xf numFmtId="165" fontId="1" fillId="0" borderId="8" xfId="1" applyNumberFormat="1" applyFont="1" applyFill="1" applyBorder="1" applyAlignment="1" applyProtection="1">
      <alignment vertical="center"/>
      <protection locked="0"/>
    </xf>
    <xf numFmtId="4" fontId="0" fillId="0" borderId="14" xfId="0" applyNumberFormat="1" applyFont="1" applyBorder="1" applyAlignment="1" applyProtection="1">
      <alignment vertical="center"/>
      <protection locked="0"/>
    </xf>
    <xf numFmtId="4" fontId="0" fillId="0" borderId="14" xfId="0" applyNumberFormat="1" applyFont="1" applyBorder="1" applyAlignment="1" applyProtection="1">
      <alignment vertical="center"/>
      <protection locked="0"/>
    </xf>
    <xf numFmtId="4" fontId="0" fillId="0" borderId="14" xfId="0" applyNumberFormat="1" applyFont="1" applyBorder="1" applyAlignment="1" applyProtection="1">
      <alignment vertical="center"/>
      <protection locked="0"/>
    </xf>
    <xf numFmtId="4" fontId="0" fillId="0" borderId="14" xfId="0" applyNumberFormat="1" applyFont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8">
    <cellStyle name="Millares" xfId="1" builtinId="3"/>
    <cellStyle name="Millares 2" xfId="5" xr:uid="{00000000-0005-0000-0000-000001000000}"/>
    <cellStyle name="Normal" xfId="0" builtinId="0"/>
    <cellStyle name="Normal 2" xfId="3" xr:uid="{00000000-0005-0000-0000-000003000000}"/>
    <cellStyle name="Normal 2 2" xfId="2" xr:uid="{00000000-0005-0000-0000-000004000000}"/>
    <cellStyle name="Normal 2 3" xfId="7" xr:uid="{00000000-0005-0000-0000-000005000000}"/>
    <cellStyle name="Normal 3" xfId="6" xr:uid="{00000000-0005-0000-0000-000006000000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F82"/>
  <sheetViews>
    <sheetView showGridLines="0" tabSelected="1" zoomScale="75" zoomScaleNormal="75" workbookViewId="0">
      <selection activeCell="A13" sqref="A13"/>
    </sheetView>
  </sheetViews>
  <sheetFormatPr baseColWidth="10" defaultColWidth="11" defaultRowHeight="15" x14ac:dyDescent="0.25"/>
  <cols>
    <col min="1" max="1" width="96.42578125" customWidth="1"/>
    <col min="2" max="2" width="17.28515625" bestFit="1" customWidth="1"/>
    <col min="3" max="3" width="15.5703125" customWidth="1"/>
    <col min="4" max="4" width="98.7109375" bestFit="1" customWidth="1"/>
    <col min="5" max="5" width="17.28515625" bestFit="1" customWidth="1"/>
    <col min="6" max="6" width="15.5703125" customWidth="1"/>
  </cols>
  <sheetData>
    <row r="1" spans="1:6" ht="40.9" customHeight="1" x14ac:dyDescent="0.25">
      <c r="A1" s="173" t="s">
        <v>0</v>
      </c>
      <c r="B1" s="174"/>
      <c r="C1" s="174"/>
      <c r="D1" s="174"/>
      <c r="E1" s="174"/>
      <c r="F1" s="175"/>
    </row>
    <row r="2" spans="1:6" ht="15" customHeight="1" x14ac:dyDescent="0.25">
      <c r="A2" s="110" t="s">
        <v>593</v>
      </c>
      <c r="B2" s="111"/>
      <c r="C2" s="111"/>
      <c r="D2" s="111"/>
      <c r="E2" s="111"/>
      <c r="F2" s="112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594</v>
      </c>
      <c r="B4" s="114"/>
      <c r="C4" s="114"/>
      <c r="D4" s="114"/>
      <c r="E4" s="114"/>
      <c r="F4" s="115"/>
    </row>
    <row r="5" spans="1:6" ht="12.95" customHeight="1" x14ac:dyDescent="0.25">
      <c r="A5" s="116" t="s">
        <v>2</v>
      </c>
      <c r="B5" s="117"/>
      <c r="C5" s="117"/>
      <c r="D5" s="117"/>
      <c r="E5" s="117"/>
      <c r="F5" s="118"/>
    </row>
    <row r="6" spans="1:6" ht="41.45" customHeight="1" x14ac:dyDescent="0.25">
      <c r="A6" s="40" t="s">
        <v>3</v>
      </c>
      <c r="B6" s="41" t="s">
        <v>586</v>
      </c>
      <c r="C6" s="1" t="s">
        <v>587</v>
      </c>
      <c r="D6" s="42" t="s">
        <v>4</v>
      </c>
      <c r="E6" s="41" t="s">
        <v>586</v>
      </c>
      <c r="F6" s="1" t="s">
        <v>587</v>
      </c>
    </row>
    <row r="7" spans="1:6" ht="12.95" customHeight="1" x14ac:dyDescent="0.25">
      <c r="A7" s="43" t="s">
        <v>5</v>
      </c>
      <c r="B7" s="44"/>
      <c r="C7" s="44"/>
      <c r="D7" s="43" t="s">
        <v>6</v>
      </c>
      <c r="E7" s="44"/>
      <c r="F7" s="44"/>
    </row>
    <row r="8" spans="1:6" x14ac:dyDescent="0.25">
      <c r="A8" s="2" t="s">
        <v>7</v>
      </c>
      <c r="B8" s="45"/>
      <c r="C8" s="45"/>
      <c r="D8" s="2" t="s">
        <v>8</v>
      </c>
      <c r="E8" s="45"/>
      <c r="F8" s="45"/>
    </row>
    <row r="9" spans="1:6" x14ac:dyDescent="0.25">
      <c r="A9" s="46" t="s">
        <v>9</v>
      </c>
      <c r="B9" s="47">
        <f>SUM(B10:B16)</f>
        <v>79480640.609999999</v>
      </c>
      <c r="C9" s="47">
        <f>SUM(C10:C16)</f>
        <v>86131939.5</v>
      </c>
      <c r="D9" s="46" t="s">
        <v>10</v>
      </c>
      <c r="E9" s="47">
        <f>SUM(E10:E18)</f>
        <v>581182.02</v>
      </c>
      <c r="F9" s="47">
        <f>SUM(F10:F18)</f>
        <v>8057999.6699999999</v>
      </c>
    </row>
    <row r="10" spans="1:6" x14ac:dyDescent="0.25">
      <c r="A10" s="48" t="s">
        <v>11</v>
      </c>
      <c r="B10" s="47">
        <v>0</v>
      </c>
      <c r="C10" s="47">
        <v>0</v>
      </c>
      <c r="D10" s="48" t="s">
        <v>12</v>
      </c>
      <c r="E10" s="47">
        <v>6018.4</v>
      </c>
      <c r="F10" s="47">
        <v>-1084.08</v>
      </c>
    </row>
    <row r="11" spans="1:6" x14ac:dyDescent="0.25">
      <c r="A11" s="48" t="s">
        <v>13</v>
      </c>
      <c r="B11" s="47">
        <v>64985161.829999998</v>
      </c>
      <c r="C11" s="47">
        <v>55456691.799999997</v>
      </c>
      <c r="D11" s="48" t="s">
        <v>14</v>
      </c>
      <c r="E11" s="47">
        <v>8498.25</v>
      </c>
      <c r="F11" s="47">
        <v>3314443.99</v>
      </c>
    </row>
    <row r="12" spans="1:6" x14ac:dyDescent="0.25">
      <c r="A12" s="48" t="s">
        <v>15</v>
      </c>
      <c r="B12" s="47">
        <v>0</v>
      </c>
      <c r="C12" s="47">
        <v>0</v>
      </c>
      <c r="D12" s="48" t="s">
        <v>16</v>
      </c>
      <c r="E12" s="47">
        <v>774400.4</v>
      </c>
      <c r="F12" s="47">
        <v>473365.18</v>
      </c>
    </row>
    <row r="13" spans="1:6" x14ac:dyDescent="0.25">
      <c r="A13" s="48" t="s">
        <v>17</v>
      </c>
      <c r="B13" s="47">
        <v>14495478.779999999</v>
      </c>
      <c r="C13" s="47">
        <v>30675247.699999999</v>
      </c>
      <c r="D13" s="48" t="s">
        <v>18</v>
      </c>
      <c r="E13" s="47">
        <v>0</v>
      </c>
      <c r="F13" s="47">
        <v>0</v>
      </c>
    </row>
    <row r="14" spans="1:6" x14ac:dyDescent="0.25">
      <c r="A14" s="48" t="s">
        <v>19</v>
      </c>
      <c r="B14" s="47">
        <v>0</v>
      </c>
      <c r="C14" s="47">
        <v>0</v>
      </c>
      <c r="D14" s="48" t="s">
        <v>20</v>
      </c>
      <c r="E14" s="47">
        <v>8000</v>
      </c>
      <c r="F14" s="47">
        <v>8000</v>
      </c>
    </row>
    <row r="15" spans="1:6" x14ac:dyDescent="0.25">
      <c r="A15" s="48" t="s">
        <v>21</v>
      </c>
      <c r="B15" s="47">
        <v>0</v>
      </c>
      <c r="C15" s="47">
        <v>0</v>
      </c>
      <c r="D15" s="48" t="s">
        <v>22</v>
      </c>
      <c r="E15" s="47">
        <v>0</v>
      </c>
      <c r="F15" s="47">
        <v>0</v>
      </c>
    </row>
    <row r="16" spans="1:6" x14ac:dyDescent="0.25">
      <c r="A16" s="48" t="s">
        <v>23</v>
      </c>
      <c r="B16" s="47">
        <v>0</v>
      </c>
      <c r="C16" s="47">
        <v>0</v>
      </c>
      <c r="D16" s="48" t="s">
        <v>24</v>
      </c>
      <c r="E16" s="47">
        <v>-480417.37</v>
      </c>
      <c r="F16" s="47">
        <v>-1643854.85</v>
      </c>
    </row>
    <row r="17" spans="1:6" x14ac:dyDescent="0.25">
      <c r="A17" s="46" t="s">
        <v>25</v>
      </c>
      <c r="B17" s="47">
        <f>SUM(B18:B24)</f>
        <v>4832420.75</v>
      </c>
      <c r="C17" s="47">
        <f>SUM(C18:C24)</f>
        <v>4754446.72</v>
      </c>
      <c r="D17" s="48" t="s">
        <v>26</v>
      </c>
      <c r="E17" s="47">
        <v>0</v>
      </c>
      <c r="F17" s="47">
        <v>0</v>
      </c>
    </row>
    <row r="18" spans="1:6" x14ac:dyDescent="0.25">
      <c r="A18" s="48" t="s">
        <v>27</v>
      </c>
      <c r="B18" s="47">
        <v>0</v>
      </c>
      <c r="C18" s="47">
        <v>0</v>
      </c>
      <c r="D18" s="48" t="s">
        <v>28</v>
      </c>
      <c r="E18" s="47">
        <v>264682.34000000003</v>
      </c>
      <c r="F18" s="47">
        <v>5907129.4299999997</v>
      </c>
    </row>
    <row r="19" spans="1:6" x14ac:dyDescent="0.25">
      <c r="A19" s="48" t="s">
        <v>29</v>
      </c>
      <c r="B19" s="47">
        <v>-133.52000000000001</v>
      </c>
      <c r="C19" s="47">
        <v>-133.16</v>
      </c>
      <c r="D19" s="46" t="s">
        <v>30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31</v>
      </c>
      <c r="B20" s="47">
        <v>4041917.03</v>
      </c>
      <c r="C20" s="47">
        <v>4044216.97</v>
      </c>
      <c r="D20" s="48" t="s">
        <v>32</v>
      </c>
      <c r="E20" s="47">
        <v>0</v>
      </c>
      <c r="F20" s="47">
        <v>0</v>
      </c>
    </row>
    <row r="21" spans="1:6" x14ac:dyDescent="0.25">
      <c r="A21" s="48" t="s">
        <v>33</v>
      </c>
      <c r="B21" s="47">
        <v>110597.57</v>
      </c>
      <c r="C21" s="47">
        <v>0</v>
      </c>
      <c r="D21" s="48" t="s">
        <v>34</v>
      </c>
      <c r="E21" s="47">
        <v>0</v>
      </c>
      <c r="F21" s="47">
        <v>0</v>
      </c>
    </row>
    <row r="22" spans="1:6" x14ac:dyDescent="0.25">
      <c r="A22" s="48" t="s">
        <v>35</v>
      </c>
      <c r="B22" s="47">
        <v>7499.98</v>
      </c>
      <c r="C22" s="47">
        <v>15000</v>
      </c>
      <c r="D22" s="48" t="s">
        <v>36</v>
      </c>
      <c r="E22" s="47">
        <v>0</v>
      </c>
      <c r="F22" s="47">
        <v>0</v>
      </c>
    </row>
    <row r="23" spans="1:6" x14ac:dyDescent="0.25">
      <c r="A23" s="48" t="s">
        <v>37</v>
      </c>
      <c r="B23" s="47">
        <v>0</v>
      </c>
      <c r="C23" s="47">
        <v>0</v>
      </c>
      <c r="D23" s="46" t="s">
        <v>38</v>
      </c>
      <c r="E23" s="47">
        <f>E24+E25</f>
        <v>0</v>
      </c>
      <c r="F23" s="47">
        <f>F24+F25</f>
        <v>0</v>
      </c>
    </row>
    <row r="24" spans="1:6" x14ac:dyDescent="0.25">
      <c r="A24" s="48" t="s">
        <v>39</v>
      </c>
      <c r="B24" s="47">
        <v>672539.69</v>
      </c>
      <c r="C24" s="47">
        <v>695362.91</v>
      </c>
      <c r="D24" s="48" t="s">
        <v>40</v>
      </c>
      <c r="E24" s="47">
        <v>0</v>
      </c>
      <c r="F24" s="47">
        <v>0</v>
      </c>
    </row>
    <row r="25" spans="1:6" x14ac:dyDescent="0.25">
      <c r="A25" s="46" t="s">
        <v>41</v>
      </c>
      <c r="B25" s="47">
        <f>SUM(B26:B30)</f>
        <v>29708056.420000002</v>
      </c>
      <c r="C25" s="47">
        <f>SUM(C26:C30)</f>
        <v>47652351.379999995</v>
      </c>
      <c r="D25" s="48" t="s">
        <v>42</v>
      </c>
      <c r="E25" s="47">
        <v>0</v>
      </c>
      <c r="F25" s="47">
        <v>0</v>
      </c>
    </row>
    <row r="26" spans="1:6" x14ac:dyDescent="0.25">
      <c r="A26" s="48" t="s">
        <v>43</v>
      </c>
      <c r="B26" s="47">
        <v>682586.39</v>
      </c>
      <c r="C26" s="47">
        <v>682586.39</v>
      </c>
      <c r="D26" s="46" t="s">
        <v>44</v>
      </c>
      <c r="E26" s="47">
        <v>0</v>
      </c>
      <c r="F26" s="47">
        <v>0</v>
      </c>
    </row>
    <row r="27" spans="1:6" x14ac:dyDescent="0.25">
      <c r="A27" s="48" t="s">
        <v>45</v>
      </c>
      <c r="B27" s="47">
        <v>1421305.34</v>
      </c>
      <c r="C27" s="47">
        <v>336705.34</v>
      </c>
      <c r="D27" s="46" t="s">
        <v>46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47</v>
      </c>
      <c r="B28" s="47">
        <v>0</v>
      </c>
      <c r="C28" s="47">
        <v>0</v>
      </c>
      <c r="D28" s="48" t="s">
        <v>48</v>
      </c>
      <c r="E28" s="47">
        <v>0</v>
      </c>
      <c r="F28" s="47">
        <v>0</v>
      </c>
    </row>
    <row r="29" spans="1:6" x14ac:dyDescent="0.25">
      <c r="A29" s="48" t="s">
        <v>49</v>
      </c>
      <c r="B29" s="47">
        <v>27604164.690000001</v>
      </c>
      <c r="C29" s="47">
        <v>46633059.649999999</v>
      </c>
      <c r="D29" s="48" t="s">
        <v>50</v>
      </c>
      <c r="E29" s="47">
        <v>0</v>
      </c>
      <c r="F29" s="47">
        <v>0</v>
      </c>
    </row>
    <row r="30" spans="1:6" x14ac:dyDescent="0.25">
      <c r="A30" s="48" t="s">
        <v>51</v>
      </c>
      <c r="B30" s="47">
        <v>0</v>
      </c>
      <c r="C30" s="47">
        <v>0</v>
      </c>
      <c r="D30" s="48" t="s">
        <v>52</v>
      </c>
      <c r="E30" s="47">
        <v>0</v>
      </c>
      <c r="F30" s="47">
        <v>0</v>
      </c>
    </row>
    <row r="31" spans="1:6" x14ac:dyDescent="0.25">
      <c r="A31" s="46" t="s">
        <v>53</v>
      </c>
      <c r="B31" s="47">
        <f>SUM(B32:B36)</f>
        <v>0</v>
      </c>
      <c r="C31" s="47">
        <f>SUM(C32:C36)</f>
        <v>0</v>
      </c>
      <c r="D31" s="46" t="s">
        <v>54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55</v>
      </c>
      <c r="B32" s="47">
        <v>0</v>
      </c>
      <c r="C32" s="47">
        <v>0</v>
      </c>
      <c r="D32" s="48" t="s">
        <v>56</v>
      </c>
      <c r="E32" s="47">
        <v>0</v>
      </c>
      <c r="F32" s="47">
        <v>0</v>
      </c>
    </row>
    <row r="33" spans="1:6" ht="14.45" customHeight="1" x14ac:dyDescent="0.25">
      <c r="A33" s="48" t="s">
        <v>57</v>
      </c>
      <c r="B33" s="47">
        <v>0</v>
      </c>
      <c r="C33" s="47">
        <v>0</v>
      </c>
      <c r="D33" s="48" t="s">
        <v>58</v>
      </c>
      <c r="E33" s="47">
        <v>0</v>
      </c>
      <c r="F33" s="47">
        <v>0</v>
      </c>
    </row>
    <row r="34" spans="1:6" ht="14.45" customHeight="1" x14ac:dyDescent="0.25">
      <c r="A34" s="48" t="s">
        <v>59</v>
      </c>
      <c r="B34" s="47">
        <v>0</v>
      </c>
      <c r="C34" s="47">
        <v>0</v>
      </c>
      <c r="D34" s="48" t="s">
        <v>60</v>
      </c>
      <c r="E34" s="47">
        <v>0</v>
      </c>
      <c r="F34" s="47">
        <v>0</v>
      </c>
    </row>
    <row r="35" spans="1:6" ht="14.45" customHeight="1" x14ac:dyDescent="0.25">
      <c r="A35" s="48" t="s">
        <v>61</v>
      </c>
      <c r="B35" s="47">
        <v>0</v>
      </c>
      <c r="C35" s="47">
        <v>0</v>
      </c>
      <c r="D35" s="48" t="s">
        <v>62</v>
      </c>
      <c r="E35" s="47">
        <v>0</v>
      </c>
      <c r="F35" s="47">
        <v>0</v>
      </c>
    </row>
    <row r="36" spans="1:6" ht="14.45" customHeight="1" x14ac:dyDescent="0.25">
      <c r="A36" s="48" t="s">
        <v>63</v>
      </c>
      <c r="B36" s="47">
        <v>0</v>
      </c>
      <c r="C36" s="47">
        <v>0</v>
      </c>
      <c r="D36" s="48" t="s">
        <v>64</v>
      </c>
      <c r="E36" s="47">
        <v>0</v>
      </c>
      <c r="F36" s="47">
        <v>0</v>
      </c>
    </row>
    <row r="37" spans="1:6" ht="14.45" customHeight="1" x14ac:dyDescent="0.25">
      <c r="A37" s="46" t="s">
        <v>65</v>
      </c>
      <c r="B37" s="47">
        <v>0</v>
      </c>
      <c r="C37" s="47">
        <v>0</v>
      </c>
      <c r="D37" s="48" t="s">
        <v>66</v>
      </c>
      <c r="E37" s="47">
        <v>0</v>
      </c>
      <c r="F37" s="47">
        <v>0</v>
      </c>
    </row>
    <row r="38" spans="1:6" x14ac:dyDescent="0.25">
      <c r="A38" s="46" t="s">
        <v>67</v>
      </c>
      <c r="B38" s="47">
        <f>SUM(B39:B40)</f>
        <v>0</v>
      </c>
      <c r="C38" s="47">
        <f>SUM(C39:C40)</f>
        <v>0</v>
      </c>
      <c r="D38" s="46" t="s">
        <v>68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69</v>
      </c>
      <c r="B39" s="47">
        <v>0</v>
      </c>
      <c r="C39" s="47">
        <v>0</v>
      </c>
      <c r="D39" s="48" t="s">
        <v>70</v>
      </c>
      <c r="E39" s="47">
        <v>0</v>
      </c>
      <c r="F39" s="47">
        <v>0</v>
      </c>
    </row>
    <row r="40" spans="1:6" x14ac:dyDescent="0.25">
      <c r="A40" s="48" t="s">
        <v>71</v>
      </c>
      <c r="B40" s="47">
        <v>0</v>
      </c>
      <c r="C40" s="47">
        <v>0</v>
      </c>
      <c r="D40" s="48" t="s">
        <v>72</v>
      </c>
      <c r="E40" s="47">
        <v>0</v>
      </c>
      <c r="F40" s="47">
        <v>0</v>
      </c>
    </row>
    <row r="41" spans="1:6" x14ac:dyDescent="0.25">
      <c r="A41" s="46" t="s">
        <v>73</v>
      </c>
      <c r="B41" s="47">
        <f>SUM(B42:B45)</f>
        <v>0</v>
      </c>
      <c r="C41" s="47">
        <f>SUM(C42:C45)</f>
        <v>0</v>
      </c>
      <c r="D41" s="48" t="s">
        <v>74</v>
      </c>
      <c r="E41" s="47">
        <v>0</v>
      </c>
      <c r="F41" s="47">
        <v>0</v>
      </c>
    </row>
    <row r="42" spans="1:6" x14ac:dyDescent="0.25">
      <c r="A42" s="48" t="s">
        <v>75</v>
      </c>
      <c r="B42" s="47">
        <v>0</v>
      </c>
      <c r="C42" s="47">
        <v>0</v>
      </c>
      <c r="D42" s="46" t="s">
        <v>76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77</v>
      </c>
      <c r="B43" s="47">
        <v>0</v>
      </c>
      <c r="C43" s="47">
        <v>0</v>
      </c>
      <c r="D43" s="48" t="s">
        <v>78</v>
      </c>
      <c r="E43" s="47">
        <v>0</v>
      </c>
      <c r="F43" s="47">
        <v>0</v>
      </c>
    </row>
    <row r="44" spans="1:6" x14ac:dyDescent="0.25">
      <c r="A44" s="48" t="s">
        <v>79</v>
      </c>
      <c r="B44" s="47">
        <v>0</v>
      </c>
      <c r="C44" s="47">
        <v>0</v>
      </c>
      <c r="D44" s="48" t="s">
        <v>80</v>
      </c>
      <c r="E44" s="47">
        <v>0</v>
      </c>
      <c r="F44" s="47">
        <v>0</v>
      </c>
    </row>
    <row r="45" spans="1:6" x14ac:dyDescent="0.25">
      <c r="A45" s="48" t="s">
        <v>81</v>
      </c>
      <c r="B45" s="47">
        <v>0</v>
      </c>
      <c r="C45" s="47">
        <v>0</v>
      </c>
      <c r="D45" s="48" t="s">
        <v>82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83</v>
      </c>
      <c r="B47" s="4">
        <f>B9+B17+B25+B31+B37+B38+B41</f>
        <v>114021117.78</v>
      </c>
      <c r="C47" s="4">
        <f>C9+C17+C25+C31+C37+C38+C41</f>
        <v>138538737.59999999</v>
      </c>
      <c r="D47" s="2" t="s">
        <v>84</v>
      </c>
      <c r="E47" s="4">
        <f>E9+E19+E23+E26+E27+E31+E38+E42</f>
        <v>581182.02</v>
      </c>
      <c r="F47" s="4">
        <f>F9+F19+F23+F26+F27+F31+F38+F42</f>
        <v>8057999.6699999999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85</v>
      </c>
      <c r="B49" s="49"/>
      <c r="C49" s="49"/>
      <c r="D49" s="2" t="s">
        <v>86</v>
      </c>
      <c r="E49" s="49"/>
      <c r="F49" s="49"/>
    </row>
    <row r="50" spans="1:6" x14ac:dyDescent="0.25">
      <c r="A50" s="46" t="s">
        <v>87</v>
      </c>
      <c r="B50" s="47">
        <v>0</v>
      </c>
      <c r="C50" s="47">
        <v>0</v>
      </c>
      <c r="D50" s="46" t="s">
        <v>88</v>
      </c>
      <c r="E50" s="47">
        <v>0</v>
      </c>
      <c r="F50" s="47">
        <v>0</v>
      </c>
    </row>
    <row r="51" spans="1:6" x14ac:dyDescent="0.25">
      <c r="A51" s="46" t="s">
        <v>89</v>
      </c>
      <c r="B51" s="47">
        <v>0</v>
      </c>
      <c r="C51" s="47">
        <v>0</v>
      </c>
      <c r="D51" s="46" t="s">
        <v>90</v>
      </c>
      <c r="E51" s="47">
        <v>0</v>
      </c>
      <c r="F51" s="47">
        <v>0</v>
      </c>
    </row>
    <row r="52" spans="1:6" x14ac:dyDescent="0.25">
      <c r="A52" s="46" t="s">
        <v>91</v>
      </c>
      <c r="B52" s="47">
        <v>861318168.73000002</v>
      </c>
      <c r="C52" s="47">
        <v>649069277.5</v>
      </c>
      <c r="D52" s="46" t="s">
        <v>92</v>
      </c>
      <c r="E52" s="47">
        <v>0</v>
      </c>
      <c r="F52" s="47">
        <v>0</v>
      </c>
    </row>
    <row r="53" spans="1:6" x14ac:dyDescent="0.25">
      <c r="A53" s="46" t="s">
        <v>93</v>
      </c>
      <c r="B53" s="47">
        <v>124516882.78</v>
      </c>
      <c r="C53" s="47">
        <v>108604459.27</v>
      </c>
      <c r="D53" s="46" t="s">
        <v>94</v>
      </c>
      <c r="E53" s="47">
        <v>0</v>
      </c>
      <c r="F53" s="47">
        <v>0</v>
      </c>
    </row>
    <row r="54" spans="1:6" x14ac:dyDescent="0.25">
      <c r="A54" s="46" t="s">
        <v>95</v>
      </c>
      <c r="B54" s="47">
        <v>1667781.85</v>
      </c>
      <c r="C54" s="47">
        <v>1648026.83</v>
      </c>
      <c r="D54" s="46" t="s">
        <v>96</v>
      </c>
      <c r="E54" s="47">
        <v>0</v>
      </c>
      <c r="F54" s="47">
        <v>0</v>
      </c>
    </row>
    <row r="55" spans="1:6" x14ac:dyDescent="0.25">
      <c r="A55" s="46" t="s">
        <v>97</v>
      </c>
      <c r="B55" s="47">
        <v>-84996376.900000006</v>
      </c>
      <c r="C55" s="47">
        <v>-84996376.900000006</v>
      </c>
      <c r="D55" s="50" t="s">
        <v>98</v>
      </c>
      <c r="E55" s="47">
        <v>0</v>
      </c>
      <c r="F55" s="47">
        <v>0</v>
      </c>
    </row>
    <row r="56" spans="1:6" x14ac:dyDescent="0.25">
      <c r="A56" s="46" t="s">
        <v>99</v>
      </c>
      <c r="B56" s="47">
        <v>41621.93</v>
      </c>
      <c r="C56" s="47">
        <v>41621.93</v>
      </c>
      <c r="D56" s="45"/>
      <c r="E56" s="49"/>
      <c r="F56" s="49"/>
    </row>
    <row r="57" spans="1:6" x14ac:dyDescent="0.25">
      <c r="A57" s="46" t="s">
        <v>100</v>
      </c>
      <c r="B57" s="47">
        <v>0</v>
      </c>
      <c r="C57" s="47">
        <v>0</v>
      </c>
      <c r="D57" s="2" t="s">
        <v>101</v>
      </c>
      <c r="E57" s="4">
        <f>SUM(E50:E55)</f>
        <v>0</v>
      </c>
      <c r="F57" s="4">
        <f>SUM(F50:F55)</f>
        <v>0</v>
      </c>
    </row>
    <row r="58" spans="1:6" x14ac:dyDescent="0.25">
      <c r="A58" s="46" t="s">
        <v>102</v>
      </c>
      <c r="B58" s="47">
        <v>0</v>
      </c>
      <c r="C58" s="47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103</v>
      </c>
      <c r="E59" s="4">
        <f>E47+E57</f>
        <v>581182.02</v>
      </c>
      <c r="F59" s="4">
        <f>F47+F57</f>
        <v>8057999.6699999999</v>
      </c>
    </row>
    <row r="60" spans="1:6" x14ac:dyDescent="0.25">
      <c r="A60" s="3" t="s">
        <v>104</v>
      </c>
      <c r="B60" s="4">
        <f>SUM(B50:B58)</f>
        <v>902548078.38999999</v>
      </c>
      <c r="C60" s="4">
        <f>SUM(C50:C58)</f>
        <v>674367008.63</v>
      </c>
      <c r="D60" s="45"/>
      <c r="E60" s="49"/>
      <c r="F60" s="49"/>
    </row>
    <row r="61" spans="1:6" x14ac:dyDescent="0.25">
      <c r="A61" s="45"/>
      <c r="B61" s="49"/>
      <c r="C61" s="49"/>
      <c r="D61" s="51" t="s">
        <v>105</v>
      </c>
      <c r="E61" s="49"/>
      <c r="F61" s="49"/>
    </row>
    <row r="62" spans="1:6" x14ac:dyDescent="0.25">
      <c r="A62" s="3" t="s">
        <v>106</v>
      </c>
      <c r="B62" s="4">
        <f>SUM(B47+B60)</f>
        <v>1016569196.17</v>
      </c>
      <c r="C62" s="4">
        <f>SUM(C47+C60)</f>
        <v>812905746.23000002</v>
      </c>
      <c r="D62" s="45"/>
      <c r="E62" s="49"/>
      <c r="F62" s="49"/>
    </row>
    <row r="63" spans="1:6" x14ac:dyDescent="0.25">
      <c r="A63" s="45"/>
      <c r="B63" s="45"/>
      <c r="C63" s="45"/>
      <c r="D63" s="52" t="s">
        <v>107</v>
      </c>
      <c r="E63" s="47">
        <f>SUM(E64:E66)</f>
        <v>136259874.28999999</v>
      </c>
      <c r="F63" s="47">
        <f>SUM(F64:F66)</f>
        <v>129386151.31</v>
      </c>
    </row>
    <row r="64" spans="1:6" x14ac:dyDescent="0.25">
      <c r="A64" s="45"/>
      <c r="B64" s="45"/>
      <c r="C64" s="45"/>
      <c r="D64" s="46" t="s">
        <v>108</v>
      </c>
      <c r="E64" s="47">
        <v>75451446.780000001</v>
      </c>
      <c r="F64" s="47">
        <v>75451446.780000001</v>
      </c>
    </row>
    <row r="65" spans="1:6" x14ac:dyDescent="0.25">
      <c r="A65" s="45"/>
      <c r="B65" s="45"/>
      <c r="C65" s="45"/>
      <c r="D65" s="50" t="s">
        <v>109</v>
      </c>
      <c r="E65" s="47">
        <v>60808427.509999998</v>
      </c>
      <c r="F65" s="47">
        <v>53934704.530000001</v>
      </c>
    </row>
    <row r="66" spans="1:6" x14ac:dyDescent="0.25">
      <c r="A66" s="45"/>
      <c r="B66" s="45"/>
      <c r="C66" s="45"/>
      <c r="D66" s="46" t="s">
        <v>110</v>
      </c>
      <c r="E66" s="47">
        <v>0</v>
      </c>
      <c r="F66" s="47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111</v>
      </c>
      <c r="E68" s="47">
        <f>SUM(E69:E73)</f>
        <v>879728139.86000001</v>
      </c>
      <c r="F68" s="47">
        <f>SUM(F69:F73)</f>
        <v>675461595.25</v>
      </c>
    </row>
    <row r="69" spans="1:6" x14ac:dyDescent="0.25">
      <c r="A69" s="53"/>
      <c r="B69" s="45"/>
      <c r="C69" s="45"/>
      <c r="D69" s="46" t="s">
        <v>112</v>
      </c>
      <c r="E69" s="47">
        <v>204774590.09</v>
      </c>
      <c r="F69" s="47">
        <v>119364251.09999999</v>
      </c>
    </row>
    <row r="70" spans="1:6" x14ac:dyDescent="0.25">
      <c r="A70" s="53"/>
      <c r="B70" s="45"/>
      <c r="C70" s="45"/>
      <c r="D70" s="46" t="s">
        <v>113</v>
      </c>
      <c r="E70" s="47">
        <v>674912105.26999998</v>
      </c>
      <c r="F70" s="47">
        <v>556055899.64999998</v>
      </c>
    </row>
    <row r="71" spans="1:6" x14ac:dyDescent="0.25">
      <c r="A71" s="53"/>
      <c r="B71" s="45"/>
      <c r="C71" s="45"/>
      <c r="D71" s="46" t="s">
        <v>114</v>
      </c>
      <c r="E71" s="47">
        <v>41444.5</v>
      </c>
      <c r="F71" s="47">
        <v>41444.5</v>
      </c>
    </row>
    <row r="72" spans="1:6" x14ac:dyDescent="0.25">
      <c r="A72" s="53"/>
      <c r="B72" s="45"/>
      <c r="C72" s="45"/>
      <c r="D72" s="46" t="s">
        <v>115</v>
      </c>
      <c r="E72" s="47">
        <v>0</v>
      </c>
      <c r="F72" s="47">
        <v>0</v>
      </c>
    </row>
    <row r="73" spans="1:6" x14ac:dyDescent="0.25">
      <c r="A73" s="53"/>
      <c r="B73" s="45"/>
      <c r="C73" s="45"/>
      <c r="D73" s="46" t="s">
        <v>116</v>
      </c>
      <c r="E73" s="47">
        <v>0</v>
      </c>
      <c r="F73" s="47">
        <v>0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117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118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119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120</v>
      </c>
      <c r="E79" s="4">
        <f>E63+E68+E75</f>
        <v>1015988014.15</v>
      </c>
      <c r="F79" s="4">
        <f>F63+F68+F75</f>
        <v>804847746.55999994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121</v>
      </c>
      <c r="E81" s="4">
        <f>E59+E79</f>
        <v>1016569196.17</v>
      </c>
      <c r="F81" s="4">
        <f>F59+F79</f>
        <v>812905746.2299999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1">
    <mergeCell ref="A1:F1"/>
  </mergeCells>
  <dataValidations count="3">
    <dataValidation allowBlank="1" showInputMessage="1" showErrorMessage="1" prompt="31 de diciembre de 20XN-1 (e)" sqref="C6 F6" xr:uid="{00000000-0002-0000-0000-000000000000}"/>
    <dataValidation allowBlank="1" showInputMessage="1" showErrorMessage="1" prompt="20XN (d)" sqref="B6 E6" xr:uid="{00000000-0002-0000-0000-000001000000}"/>
    <dataValidation type="decimal" allowBlank="1" showInputMessage="1" showErrorMessage="1" sqref="E47:F47 E50:F81 E9:F45 B9:C62" xr:uid="{00000000-0002-0000-0000-000002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49 B32:C46 B47 B17:C17 B25:C25 B59:C62 E19:F63 E67:F68 E74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/>
  </sheetPr>
  <dimension ref="A1:G37"/>
  <sheetViews>
    <sheetView showGridLines="0" zoomScale="75" zoomScaleNormal="75" workbookViewId="0">
      <selection activeCell="A6" sqref="A6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82" t="s">
        <v>439</v>
      </c>
      <c r="B1" s="174"/>
      <c r="C1" s="174"/>
      <c r="D1" s="174"/>
      <c r="E1" s="174"/>
      <c r="F1" s="174"/>
      <c r="G1" s="175"/>
    </row>
    <row r="2" spans="1:7" x14ac:dyDescent="0.25">
      <c r="A2" s="194" t="str">
        <f>'Formato 1'!A2</f>
        <v>MUNICIPIO DE SAN FELIPE</v>
      </c>
      <c r="B2" s="195"/>
      <c r="C2" s="195"/>
      <c r="D2" s="195"/>
      <c r="E2" s="195"/>
      <c r="F2" s="195"/>
      <c r="G2" s="196"/>
    </row>
    <row r="3" spans="1:7" x14ac:dyDescent="0.25">
      <c r="A3" s="191" t="s">
        <v>440</v>
      </c>
      <c r="B3" s="192"/>
      <c r="C3" s="192"/>
      <c r="D3" s="192"/>
      <c r="E3" s="192"/>
      <c r="F3" s="192"/>
      <c r="G3" s="193"/>
    </row>
    <row r="4" spans="1:7" x14ac:dyDescent="0.25">
      <c r="A4" s="191" t="s">
        <v>2</v>
      </c>
      <c r="B4" s="192"/>
      <c r="C4" s="192"/>
      <c r="D4" s="192"/>
      <c r="E4" s="192"/>
      <c r="F4" s="192"/>
      <c r="G4" s="193"/>
    </row>
    <row r="5" spans="1:7" x14ac:dyDescent="0.25">
      <c r="A5" s="185" t="s">
        <v>441</v>
      </c>
      <c r="B5" s="186"/>
      <c r="C5" s="186"/>
      <c r="D5" s="186"/>
      <c r="E5" s="186"/>
      <c r="F5" s="186"/>
      <c r="G5" s="187"/>
    </row>
    <row r="6" spans="1:7" ht="30" x14ac:dyDescent="0.25">
      <c r="A6" s="139" t="s">
        <v>571</v>
      </c>
      <c r="B6" s="7" t="s">
        <v>572</v>
      </c>
      <c r="C6" s="33" t="s">
        <v>550</v>
      </c>
      <c r="D6" s="33" t="s">
        <v>551</v>
      </c>
      <c r="E6" s="33" t="s">
        <v>552</v>
      </c>
      <c r="F6" s="33" t="s">
        <v>553</v>
      </c>
      <c r="G6" s="33" t="s">
        <v>554</v>
      </c>
    </row>
    <row r="7" spans="1:7" ht="15.75" customHeight="1" x14ac:dyDescent="0.25">
      <c r="A7" s="26" t="s">
        <v>555</v>
      </c>
      <c r="B7" s="119">
        <f>SUM(B8:B19)</f>
        <v>0</v>
      </c>
      <c r="C7" s="119">
        <f t="shared" ref="C7:G7" si="0">SUM(C8:C19)</f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556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557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479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480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558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559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483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484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560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486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58" t="s">
        <v>561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562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570</v>
      </c>
      <c r="B20" s="75"/>
      <c r="C20" s="75"/>
      <c r="D20" s="75"/>
      <c r="E20" s="75"/>
      <c r="F20" s="75"/>
      <c r="G20" s="75"/>
    </row>
    <row r="21" spans="1:7" x14ac:dyDescent="0.25">
      <c r="A21" s="3" t="s">
        <v>563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564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565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491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492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566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570</v>
      </c>
      <c r="B27" s="76"/>
      <c r="C27" s="76"/>
      <c r="D27" s="76"/>
      <c r="E27" s="76"/>
      <c r="F27" s="76"/>
      <c r="G27" s="76"/>
    </row>
    <row r="28" spans="1:7" x14ac:dyDescent="0.25">
      <c r="A28" s="3" t="s">
        <v>567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568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570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569</v>
      </c>
      <c r="B31" s="119">
        <f>B21+B7+B28</f>
        <v>0</v>
      </c>
      <c r="C31" s="119">
        <f t="shared" ref="C31:G31" si="3">C21+C7+C28</f>
        <v>0</v>
      </c>
      <c r="D31" s="119">
        <f t="shared" si="3"/>
        <v>0</v>
      </c>
      <c r="E31" s="119">
        <f t="shared" si="3"/>
        <v>0</v>
      </c>
      <c r="F31" s="119">
        <f t="shared" si="3"/>
        <v>0</v>
      </c>
      <c r="G31" s="119">
        <f t="shared" si="3"/>
        <v>0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291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456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293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496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00000000-0002-0000-09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/>
  </sheetPr>
  <dimension ref="A1:G30"/>
  <sheetViews>
    <sheetView showGridLines="0" zoomScale="75" zoomScaleNormal="75" workbookViewId="0">
      <selection activeCell="A6" sqref="A6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82" t="s">
        <v>458</v>
      </c>
      <c r="B1" s="174"/>
      <c r="C1" s="174"/>
      <c r="D1" s="174"/>
      <c r="E1" s="174"/>
      <c r="F1" s="174"/>
      <c r="G1" s="175"/>
    </row>
    <row r="2" spans="1:7" x14ac:dyDescent="0.25">
      <c r="A2" s="194" t="str">
        <f>'Formato 1'!A2</f>
        <v>MUNICIPIO DE SAN FELIPE</v>
      </c>
      <c r="B2" s="195"/>
      <c r="C2" s="195"/>
      <c r="D2" s="195"/>
      <c r="E2" s="195"/>
      <c r="F2" s="195"/>
      <c r="G2" s="196"/>
    </row>
    <row r="3" spans="1:7" x14ac:dyDescent="0.25">
      <c r="A3" s="191" t="s">
        <v>459</v>
      </c>
      <c r="B3" s="192"/>
      <c r="C3" s="192"/>
      <c r="D3" s="192"/>
      <c r="E3" s="192"/>
      <c r="F3" s="192"/>
      <c r="G3" s="193"/>
    </row>
    <row r="4" spans="1:7" x14ac:dyDescent="0.25">
      <c r="A4" s="191" t="s">
        <v>2</v>
      </c>
      <c r="B4" s="192"/>
      <c r="C4" s="192"/>
      <c r="D4" s="192"/>
      <c r="E4" s="192"/>
      <c r="F4" s="192"/>
      <c r="G4" s="193"/>
    </row>
    <row r="5" spans="1:7" x14ac:dyDescent="0.25">
      <c r="A5" s="185" t="s">
        <v>441</v>
      </c>
      <c r="B5" s="186"/>
      <c r="C5" s="186"/>
      <c r="D5" s="186"/>
      <c r="E5" s="186"/>
      <c r="F5" s="186"/>
      <c r="G5" s="187"/>
    </row>
    <row r="6" spans="1:7" ht="30" x14ac:dyDescent="0.25">
      <c r="A6" s="139" t="s">
        <v>571</v>
      </c>
      <c r="B6" s="7" t="s">
        <v>572</v>
      </c>
      <c r="C6" s="33" t="s">
        <v>550</v>
      </c>
      <c r="D6" s="33" t="s">
        <v>551</v>
      </c>
      <c r="E6" s="33" t="s">
        <v>552</v>
      </c>
      <c r="F6" s="33" t="s">
        <v>553</v>
      </c>
      <c r="G6" s="33" t="s">
        <v>554</v>
      </c>
    </row>
    <row r="7" spans="1:7" ht="15.75" customHeight="1" x14ac:dyDescent="0.25">
      <c r="A7" s="26" t="s">
        <v>461</v>
      </c>
      <c r="B7" s="119">
        <f t="shared" ref="B7:G7" si="0">SUM(B8:B16)</f>
        <v>0</v>
      </c>
      <c r="C7" s="119">
        <f t="shared" si="0"/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573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574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464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465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575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467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468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469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470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471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25">
      <c r="A19" s="58" t="s">
        <v>573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574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464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465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575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467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468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472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470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570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473</v>
      </c>
      <c r="B29" s="119">
        <f>B18+B7</f>
        <v>0</v>
      </c>
      <c r="C29" s="119">
        <f t="shared" ref="C29:G29" si="2">C18+C7</f>
        <v>0</v>
      </c>
      <c r="D29" s="119">
        <f t="shared" si="2"/>
        <v>0</v>
      </c>
      <c r="E29" s="119">
        <f t="shared" si="2"/>
        <v>0</v>
      </c>
      <c r="F29" s="119">
        <f t="shared" si="2"/>
        <v>0</v>
      </c>
      <c r="G29" s="119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00000000-0002-0000-0A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6 B27:G28 B18:G26 B29:G29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/>
  </sheetPr>
  <dimension ref="A1:G39"/>
  <sheetViews>
    <sheetView showGridLines="0" zoomScale="75" zoomScaleNormal="75" workbookViewId="0">
      <selection activeCell="A32" sqref="A32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82" t="s">
        <v>474</v>
      </c>
      <c r="B1" s="174"/>
      <c r="C1" s="174"/>
      <c r="D1" s="174"/>
      <c r="E1" s="174"/>
      <c r="F1" s="174"/>
      <c r="G1" s="175"/>
    </row>
    <row r="2" spans="1:7" x14ac:dyDescent="0.25">
      <c r="A2" s="194" t="str">
        <f>'Formato 1'!A2</f>
        <v>MUNICIPIO DE SAN FELIPE</v>
      </c>
      <c r="B2" s="195"/>
      <c r="C2" s="195"/>
      <c r="D2" s="195"/>
      <c r="E2" s="195"/>
      <c r="F2" s="195"/>
      <c r="G2" s="196"/>
    </row>
    <row r="3" spans="1:7" x14ac:dyDescent="0.25">
      <c r="A3" s="191" t="s">
        <v>475</v>
      </c>
      <c r="B3" s="192"/>
      <c r="C3" s="192"/>
      <c r="D3" s="192"/>
      <c r="E3" s="192"/>
      <c r="F3" s="192"/>
      <c r="G3" s="193"/>
    </row>
    <row r="4" spans="1:7" x14ac:dyDescent="0.25">
      <c r="A4" s="191" t="s">
        <v>2</v>
      </c>
      <c r="B4" s="192"/>
      <c r="C4" s="192"/>
      <c r="D4" s="192"/>
      <c r="E4" s="192"/>
      <c r="F4" s="192"/>
      <c r="G4" s="193"/>
    </row>
    <row r="5" spans="1:7" ht="30" x14ac:dyDescent="0.25">
      <c r="A5" s="139" t="s">
        <v>442</v>
      </c>
      <c r="B5" s="7" t="s">
        <v>576</v>
      </c>
      <c r="C5" s="33" t="s">
        <v>577</v>
      </c>
      <c r="D5" s="33" t="s">
        <v>578</v>
      </c>
      <c r="E5" s="33" t="s">
        <v>579</v>
      </c>
      <c r="F5" s="33" t="s">
        <v>580</v>
      </c>
      <c r="G5" s="33" t="s">
        <v>581</v>
      </c>
    </row>
    <row r="6" spans="1:7" ht="15.75" customHeight="1" x14ac:dyDescent="0.25">
      <c r="A6" s="26" t="s">
        <v>444</v>
      </c>
      <c r="B6" s="119">
        <f>SUM(B7:B18)</f>
        <v>0</v>
      </c>
      <c r="C6" s="119">
        <f t="shared" ref="C6:G6" si="0">SUM(C7:C18)</f>
        <v>0</v>
      </c>
      <c r="D6" s="119">
        <f t="shared" si="0"/>
        <v>0</v>
      </c>
      <c r="E6" s="119">
        <f t="shared" si="0"/>
        <v>0</v>
      </c>
      <c r="F6" s="119">
        <f t="shared" si="0"/>
        <v>234600977.76000002</v>
      </c>
      <c r="G6" s="119">
        <f t="shared" si="0"/>
        <v>248578091.21000001</v>
      </c>
    </row>
    <row r="7" spans="1:7" x14ac:dyDescent="0.25">
      <c r="A7" s="58" t="s">
        <v>556</v>
      </c>
      <c r="B7" s="75">
        <v>0</v>
      </c>
      <c r="C7" s="75">
        <v>0</v>
      </c>
      <c r="D7" s="75">
        <v>0</v>
      </c>
      <c r="E7" s="75">
        <v>0</v>
      </c>
      <c r="F7" s="169">
        <v>27690959.649999999</v>
      </c>
      <c r="G7" s="172">
        <v>31801337.469999999</v>
      </c>
    </row>
    <row r="8" spans="1:7" ht="15.75" customHeight="1" x14ac:dyDescent="0.25">
      <c r="A8" s="58" t="s">
        <v>557</v>
      </c>
      <c r="B8" s="75">
        <v>0</v>
      </c>
      <c r="C8" s="75">
        <v>0</v>
      </c>
      <c r="D8" s="75">
        <v>0</v>
      </c>
      <c r="E8" s="75">
        <v>0</v>
      </c>
      <c r="F8" s="169">
        <v>0</v>
      </c>
      <c r="G8" s="172">
        <v>0</v>
      </c>
    </row>
    <row r="9" spans="1:7" x14ac:dyDescent="0.25">
      <c r="A9" s="58" t="s">
        <v>479</v>
      </c>
      <c r="B9" s="75">
        <v>0</v>
      </c>
      <c r="C9" s="75">
        <v>0</v>
      </c>
      <c r="D9" s="75">
        <v>0</v>
      </c>
      <c r="E9" s="75">
        <v>0</v>
      </c>
      <c r="F9" s="169">
        <v>0</v>
      </c>
      <c r="G9" s="172">
        <v>0</v>
      </c>
    </row>
    <row r="10" spans="1:7" x14ac:dyDescent="0.25">
      <c r="A10" s="58" t="s">
        <v>480</v>
      </c>
      <c r="B10" s="75">
        <v>0</v>
      </c>
      <c r="C10" s="75">
        <v>0</v>
      </c>
      <c r="D10" s="75">
        <v>0</v>
      </c>
      <c r="E10" s="75">
        <v>0</v>
      </c>
      <c r="F10" s="169">
        <v>4767121.0199999996</v>
      </c>
      <c r="G10" s="172">
        <v>5394093.0300000003</v>
      </c>
    </row>
    <row r="11" spans="1:7" x14ac:dyDescent="0.25">
      <c r="A11" s="58" t="s">
        <v>558</v>
      </c>
      <c r="B11" s="75">
        <v>0</v>
      </c>
      <c r="C11" s="75">
        <v>0</v>
      </c>
      <c r="D11" s="75">
        <v>0</v>
      </c>
      <c r="E11" s="75">
        <v>0</v>
      </c>
      <c r="F11" s="169">
        <v>14536578.43</v>
      </c>
      <c r="G11" s="172">
        <v>15798158.57</v>
      </c>
    </row>
    <row r="12" spans="1:7" x14ac:dyDescent="0.25">
      <c r="A12" s="58" t="s">
        <v>559</v>
      </c>
      <c r="B12" s="75">
        <v>0</v>
      </c>
      <c r="C12" s="75">
        <v>0</v>
      </c>
      <c r="D12" s="75">
        <v>0</v>
      </c>
      <c r="E12" s="75">
        <v>0</v>
      </c>
      <c r="F12" s="169">
        <v>3710182.75</v>
      </c>
      <c r="G12" s="172">
        <v>3928832.92</v>
      </c>
    </row>
    <row r="13" spans="1:7" x14ac:dyDescent="0.25">
      <c r="A13" s="59" t="s">
        <v>483</v>
      </c>
      <c r="B13" s="75">
        <v>0</v>
      </c>
      <c r="C13" s="75">
        <v>0</v>
      </c>
      <c r="D13" s="75">
        <v>0</v>
      </c>
      <c r="E13" s="75">
        <v>0</v>
      </c>
      <c r="F13" s="169">
        <v>0</v>
      </c>
      <c r="G13" s="172">
        <v>0</v>
      </c>
    </row>
    <row r="14" spans="1:7" x14ac:dyDescent="0.25">
      <c r="A14" s="58" t="s">
        <v>484</v>
      </c>
      <c r="B14" s="75">
        <v>0</v>
      </c>
      <c r="C14" s="75">
        <v>0</v>
      </c>
      <c r="D14" s="75">
        <v>0</v>
      </c>
      <c r="E14" s="75">
        <v>0</v>
      </c>
      <c r="F14" s="169">
        <v>182491489.11000001</v>
      </c>
      <c r="G14" s="172">
        <v>190432930.27000001</v>
      </c>
    </row>
    <row r="15" spans="1:7" x14ac:dyDescent="0.25">
      <c r="A15" s="58" t="s">
        <v>560</v>
      </c>
      <c r="B15" s="75">
        <v>0</v>
      </c>
      <c r="C15" s="75">
        <v>0</v>
      </c>
      <c r="D15" s="75">
        <v>0</v>
      </c>
      <c r="E15" s="75">
        <v>0</v>
      </c>
      <c r="F15" s="169">
        <v>0</v>
      </c>
      <c r="G15" s="172">
        <v>0</v>
      </c>
    </row>
    <row r="16" spans="1:7" x14ac:dyDescent="0.25">
      <c r="A16" s="58" t="s">
        <v>486</v>
      </c>
      <c r="B16" s="75">
        <v>0</v>
      </c>
      <c r="C16" s="75">
        <v>0</v>
      </c>
      <c r="D16" s="75">
        <v>0</v>
      </c>
      <c r="E16" s="75">
        <v>0</v>
      </c>
      <c r="F16" s="169">
        <v>1404646.8</v>
      </c>
      <c r="G16" s="172">
        <v>1222738.95</v>
      </c>
    </row>
    <row r="17" spans="1:7" x14ac:dyDescent="0.25">
      <c r="A17" s="58" t="s">
        <v>561</v>
      </c>
      <c r="B17" s="75">
        <v>0</v>
      </c>
      <c r="C17" s="75">
        <v>0</v>
      </c>
      <c r="D17" s="75">
        <v>0</v>
      </c>
      <c r="E17" s="75">
        <v>0</v>
      </c>
      <c r="F17" s="169">
        <v>0</v>
      </c>
      <c r="G17" s="172">
        <v>0</v>
      </c>
    </row>
    <row r="18" spans="1:7" x14ac:dyDescent="0.25">
      <c r="A18" s="92" t="s">
        <v>562</v>
      </c>
      <c r="B18" s="75">
        <v>0</v>
      </c>
      <c r="C18" s="75">
        <v>0</v>
      </c>
      <c r="D18" s="75">
        <v>0</v>
      </c>
      <c r="E18" s="75">
        <v>0</v>
      </c>
      <c r="F18" s="169">
        <v>0</v>
      </c>
      <c r="G18" s="172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450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242757727.88</v>
      </c>
      <c r="G20" s="119">
        <f t="shared" si="1"/>
        <v>259613008.41</v>
      </c>
    </row>
    <row r="21" spans="1:7" x14ac:dyDescent="0.25">
      <c r="A21" s="58" t="s">
        <v>564</v>
      </c>
      <c r="B21" s="76">
        <v>0</v>
      </c>
      <c r="C21" s="76">
        <v>0</v>
      </c>
      <c r="D21" s="76">
        <v>0</v>
      </c>
      <c r="E21" s="76">
        <v>0</v>
      </c>
      <c r="F21" s="170">
        <v>240426860.69999999</v>
      </c>
      <c r="G21" s="171">
        <v>258909085.37</v>
      </c>
    </row>
    <row r="22" spans="1:7" x14ac:dyDescent="0.25">
      <c r="A22" s="58" t="s">
        <v>565</v>
      </c>
      <c r="B22" s="76">
        <v>0</v>
      </c>
      <c r="C22" s="76">
        <v>0</v>
      </c>
      <c r="D22" s="76">
        <v>0</v>
      </c>
      <c r="E22" s="76">
        <v>0</v>
      </c>
      <c r="F22" s="170">
        <v>2330867.1800000002</v>
      </c>
      <c r="G22" s="171">
        <v>703923.04</v>
      </c>
    </row>
    <row r="23" spans="1:7" x14ac:dyDescent="0.25">
      <c r="A23" s="58" t="s">
        <v>491</v>
      </c>
      <c r="B23" s="76">
        <v>0</v>
      </c>
      <c r="C23" s="76">
        <v>0</v>
      </c>
      <c r="D23" s="76">
        <v>0</v>
      </c>
      <c r="E23" s="76">
        <v>0</v>
      </c>
      <c r="F23" s="170">
        <v>0</v>
      </c>
      <c r="G23" s="171">
        <v>0</v>
      </c>
    </row>
    <row r="24" spans="1:7" ht="30" x14ac:dyDescent="0.25">
      <c r="A24" s="59" t="s">
        <v>492</v>
      </c>
      <c r="B24" s="76">
        <v>0</v>
      </c>
      <c r="C24" s="76">
        <v>0</v>
      </c>
      <c r="D24" s="76">
        <v>0</v>
      </c>
      <c r="E24" s="76">
        <v>0</v>
      </c>
      <c r="F24" s="170">
        <v>0</v>
      </c>
      <c r="G24" s="171">
        <v>0</v>
      </c>
    </row>
    <row r="25" spans="1:7" x14ac:dyDescent="0.25">
      <c r="A25" s="59" t="s">
        <v>566</v>
      </c>
      <c r="B25" s="76">
        <v>0</v>
      </c>
      <c r="C25" s="76">
        <v>0</v>
      </c>
      <c r="D25" s="76">
        <v>0</v>
      </c>
      <c r="E25" s="76">
        <v>0</v>
      </c>
      <c r="F25" s="170">
        <v>0</v>
      </c>
      <c r="G25" s="171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454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25">
      <c r="A28" s="58" t="s">
        <v>289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494</v>
      </c>
      <c r="B30" s="119">
        <f>B20+B6+B27</f>
        <v>0</v>
      </c>
      <c r="C30" s="119">
        <f t="shared" ref="C30:G30" si="3">C20+C6+C27</f>
        <v>0</v>
      </c>
      <c r="D30" s="119">
        <f t="shared" si="3"/>
        <v>0</v>
      </c>
      <c r="E30" s="119">
        <f t="shared" si="3"/>
        <v>0</v>
      </c>
      <c r="F30" s="119">
        <f t="shared" si="3"/>
        <v>477358705.63999999</v>
      </c>
      <c r="G30" s="119">
        <f t="shared" si="3"/>
        <v>508191099.62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291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456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293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496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584</v>
      </c>
    </row>
    <row r="39" spans="1:7" x14ac:dyDescent="0.25">
      <c r="A39" t="s">
        <v>585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00000000-0002-0000-0B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9:G20 B7:E18 B26:G30 B21:E25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/>
  </sheetPr>
  <dimension ref="A1:G32"/>
  <sheetViews>
    <sheetView showGridLines="0" zoomScale="75" zoomScaleNormal="75" workbookViewId="0">
      <selection activeCell="A8" sqref="A8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82" t="s">
        <v>499</v>
      </c>
      <c r="B1" s="174"/>
      <c r="C1" s="174"/>
      <c r="D1" s="174"/>
      <c r="E1" s="174"/>
      <c r="F1" s="174"/>
      <c r="G1" s="175"/>
    </row>
    <row r="2" spans="1:7" x14ac:dyDescent="0.25">
      <c r="A2" s="194" t="str">
        <f>'Formato 1'!A2</f>
        <v>MUNICIPIO DE SAN FELIPE</v>
      </c>
      <c r="B2" s="195"/>
      <c r="C2" s="195"/>
      <c r="D2" s="195"/>
      <c r="E2" s="195"/>
      <c r="F2" s="195"/>
      <c r="G2" s="196"/>
    </row>
    <row r="3" spans="1:7" x14ac:dyDescent="0.25">
      <c r="A3" s="191" t="s">
        <v>500</v>
      </c>
      <c r="B3" s="192"/>
      <c r="C3" s="192"/>
      <c r="D3" s="192"/>
      <c r="E3" s="192"/>
      <c r="F3" s="192"/>
      <c r="G3" s="193"/>
    </row>
    <row r="4" spans="1:7" x14ac:dyDescent="0.25">
      <c r="A4" s="191" t="s">
        <v>2</v>
      </c>
      <c r="B4" s="192"/>
      <c r="C4" s="192"/>
      <c r="D4" s="192"/>
      <c r="E4" s="192"/>
      <c r="F4" s="192"/>
      <c r="G4" s="193"/>
    </row>
    <row r="5" spans="1:7" ht="30" x14ac:dyDescent="0.25">
      <c r="A5" s="139" t="s">
        <v>442</v>
      </c>
      <c r="B5" s="7" t="s">
        <v>576</v>
      </c>
      <c r="C5" s="33" t="s">
        <v>577</v>
      </c>
      <c r="D5" s="33" t="s">
        <v>578</v>
      </c>
      <c r="E5" s="33" t="s">
        <v>579</v>
      </c>
      <c r="F5" s="33" t="s">
        <v>580</v>
      </c>
      <c r="G5" s="33" t="s">
        <v>581</v>
      </c>
    </row>
    <row r="6" spans="1:7" ht="15.75" customHeight="1" x14ac:dyDescent="0.25">
      <c r="A6" s="26" t="s">
        <v>461</v>
      </c>
      <c r="B6" s="119">
        <f t="shared" ref="B6:G6" si="0">SUM(B7:B15)</f>
        <v>0</v>
      </c>
      <c r="C6" s="119">
        <f t="shared" si="0"/>
        <v>0</v>
      </c>
      <c r="D6" s="119">
        <f t="shared" si="0"/>
        <v>0</v>
      </c>
      <c r="E6" s="119">
        <f t="shared" si="0"/>
        <v>0</v>
      </c>
      <c r="F6" s="119">
        <f t="shared" si="0"/>
        <v>-150260528.89999998</v>
      </c>
      <c r="G6" s="119">
        <f t="shared" si="0"/>
        <v>0</v>
      </c>
    </row>
    <row r="7" spans="1:7" x14ac:dyDescent="0.25">
      <c r="A7" s="58" t="s">
        <v>573</v>
      </c>
      <c r="B7" s="75">
        <v>0</v>
      </c>
      <c r="C7" s="75">
        <v>0</v>
      </c>
      <c r="D7" s="75">
        <v>0</v>
      </c>
      <c r="E7" s="75">
        <v>0</v>
      </c>
      <c r="F7" s="75">
        <v>-80369738.359999999</v>
      </c>
      <c r="G7" s="75">
        <v>0</v>
      </c>
    </row>
    <row r="8" spans="1:7" ht="15.75" customHeight="1" x14ac:dyDescent="0.25">
      <c r="A8" s="58" t="s">
        <v>574</v>
      </c>
      <c r="B8" s="75">
        <v>0</v>
      </c>
      <c r="C8" s="75">
        <v>0</v>
      </c>
      <c r="D8" s="75">
        <v>0</v>
      </c>
      <c r="E8" s="75">
        <v>0</v>
      </c>
      <c r="F8" s="75">
        <v>-2864744.94</v>
      </c>
      <c r="G8" s="75">
        <v>0</v>
      </c>
    </row>
    <row r="9" spans="1:7" x14ac:dyDescent="0.25">
      <c r="A9" s="58" t="s">
        <v>464</v>
      </c>
      <c r="B9" s="75">
        <v>0</v>
      </c>
      <c r="C9" s="75">
        <v>0</v>
      </c>
      <c r="D9" s="75">
        <v>0</v>
      </c>
      <c r="E9" s="75">
        <v>0</v>
      </c>
      <c r="F9" s="75">
        <v>-30704960.870000001</v>
      </c>
      <c r="G9" s="75">
        <v>0</v>
      </c>
    </row>
    <row r="10" spans="1:7" x14ac:dyDescent="0.25">
      <c r="A10" s="58" t="s">
        <v>465</v>
      </c>
      <c r="B10" s="75">
        <v>0</v>
      </c>
      <c r="C10" s="75">
        <v>0</v>
      </c>
      <c r="D10" s="75">
        <v>0</v>
      </c>
      <c r="E10" s="75">
        <v>0</v>
      </c>
      <c r="F10" s="75">
        <v>-12862626.960000001</v>
      </c>
      <c r="G10" s="75">
        <v>0</v>
      </c>
    </row>
    <row r="11" spans="1:7" x14ac:dyDescent="0.25">
      <c r="A11" s="58" t="s">
        <v>575</v>
      </c>
      <c r="B11" s="75">
        <v>0</v>
      </c>
      <c r="C11" s="75">
        <v>0</v>
      </c>
      <c r="D11" s="75">
        <v>0</v>
      </c>
      <c r="E11" s="75">
        <v>0</v>
      </c>
      <c r="F11" s="75">
        <v>-491167.32</v>
      </c>
      <c r="G11" s="75">
        <v>0</v>
      </c>
    </row>
    <row r="12" spans="1:7" x14ac:dyDescent="0.25">
      <c r="A12" s="58" t="s">
        <v>467</v>
      </c>
      <c r="B12" s="75">
        <v>0</v>
      </c>
      <c r="C12" s="75">
        <v>0</v>
      </c>
      <c r="D12" s="75">
        <v>0</v>
      </c>
      <c r="E12" s="75">
        <v>0</v>
      </c>
      <c r="F12" s="75">
        <v>-22967290.449999999</v>
      </c>
      <c r="G12" s="75">
        <v>0</v>
      </c>
    </row>
    <row r="13" spans="1:7" x14ac:dyDescent="0.25">
      <c r="A13" s="59" t="s">
        <v>468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469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470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471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-172955178.95999998</v>
      </c>
      <c r="G17" s="119">
        <f t="shared" si="1"/>
        <v>0</v>
      </c>
    </row>
    <row r="18" spans="1:7" x14ac:dyDescent="0.25">
      <c r="A18" s="58" t="s">
        <v>573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574</v>
      </c>
      <c r="B19" s="76">
        <v>0</v>
      </c>
      <c r="C19" s="76">
        <v>0</v>
      </c>
      <c r="D19" s="76">
        <v>0</v>
      </c>
      <c r="E19" s="76">
        <v>0</v>
      </c>
      <c r="F19" s="76">
        <v>-21750978.210000001</v>
      </c>
      <c r="G19" s="76">
        <v>0</v>
      </c>
    </row>
    <row r="20" spans="1:7" x14ac:dyDescent="0.25">
      <c r="A20" s="58" t="s">
        <v>464</v>
      </c>
      <c r="B20" s="76">
        <v>0</v>
      </c>
      <c r="C20" s="76">
        <v>0</v>
      </c>
      <c r="D20" s="76">
        <v>0</v>
      </c>
      <c r="E20" s="76">
        <v>0</v>
      </c>
      <c r="F20" s="76">
        <v>-13275936.43</v>
      </c>
      <c r="G20" s="76">
        <v>0</v>
      </c>
    </row>
    <row r="21" spans="1:7" x14ac:dyDescent="0.25">
      <c r="A21" s="58" t="s">
        <v>465</v>
      </c>
      <c r="B21" s="76">
        <v>0</v>
      </c>
      <c r="C21" s="76">
        <v>0</v>
      </c>
      <c r="D21" s="76">
        <v>0</v>
      </c>
      <c r="E21" s="76">
        <v>0</v>
      </c>
      <c r="F21" s="76">
        <v>-30250807.940000001</v>
      </c>
      <c r="G21" s="76">
        <v>0</v>
      </c>
    </row>
    <row r="22" spans="1:7" x14ac:dyDescent="0.25">
      <c r="A22" s="59" t="s">
        <v>575</v>
      </c>
      <c r="B22" s="76">
        <v>0</v>
      </c>
      <c r="C22" s="76">
        <v>0</v>
      </c>
      <c r="D22" s="76">
        <v>0</v>
      </c>
      <c r="E22" s="76">
        <v>0</v>
      </c>
      <c r="F22" s="76">
        <v>-14336410.859999999</v>
      </c>
      <c r="G22" s="76">
        <v>0</v>
      </c>
    </row>
    <row r="23" spans="1:7" x14ac:dyDescent="0.25">
      <c r="A23" s="59" t="s">
        <v>467</v>
      </c>
      <c r="B23" s="76">
        <v>0</v>
      </c>
      <c r="C23" s="76">
        <v>0</v>
      </c>
      <c r="D23" s="76">
        <v>0</v>
      </c>
      <c r="E23" s="76">
        <v>0</v>
      </c>
      <c r="F23" s="76">
        <v>-85930787.819999993</v>
      </c>
      <c r="G23" s="76">
        <v>0</v>
      </c>
    </row>
    <row r="24" spans="1:7" x14ac:dyDescent="0.25">
      <c r="A24" s="59" t="s">
        <v>468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472</v>
      </c>
      <c r="B25" s="76">
        <v>0</v>
      </c>
      <c r="C25" s="76">
        <v>0</v>
      </c>
      <c r="D25" s="76">
        <v>0</v>
      </c>
      <c r="E25" s="76">
        <v>0</v>
      </c>
      <c r="F25" s="76">
        <v>-7410257.7000000002</v>
      </c>
      <c r="G25" s="76">
        <v>0</v>
      </c>
    </row>
    <row r="26" spans="1:7" x14ac:dyDescent="0.25">
      <c r="A26" s="59" t="s">
        <v>470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570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473</v>
      </c>
      <c r="B28" s="119">
        <f>B17+B6</f>
        <v>0</v>
      </c>
      <c r="C28" s="119">
        <f t="shared" ref="C28:G28" si="2">C17+C6</f>
        <v>0</v>
      </c>
      <c r="D28" s="119">
        <f t="shared" si="2"/>
        <v>0</v>
      </c>
      <c r="E28" s="119">
        <f t="shared" si="2"/>
        <v>0</v>
      </c>
      <c r="F28" s="119">
        <f t="shared" si="2"/>
        <v>-323215707.85999995</v>
      </c>
      <c r="G28" s="119">
        <f t="shared" si="2"/>
        <v>0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582</v>
      </c>
    </row>
    <row r="32" spans="1:7" x14ac:dyDescent="0.25">
      <c r="A32" t="s">
        <v>583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00000000-0002-0000-0C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6:G17 B7:E15 G7:G15 B27:G28 B18:E26 G18:G26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/>
  </sheetPr>
  <dimension ref="A1:F67"/>
  <sheetViews>
    <sheetView showGridLines="0" zoomScale="75" zoomScaleNormal="75" workbookViewId="0">
      <selection activeCell="A6" sqref="A6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82" t="s">
        <v>503</v>
      </c>
      <c r="B1" s="174"/>
      <c r="C1" s="174"/>
      <c r="D1" s="174"/>
      <c r="E1" s="174"/>
      <c r="F1" s="174"/>
    </row>
    <row r="2" spans="1:6" x14ac:dyDescent="0.25">
      <c r="A2" s="194" t="str">
        <f>'Formato 1'!A2</f>
        <v>MUNICIPIO DE SAN FELIPE</v>
      </c>
      <c r="B2" s="195"/>
      <c r="C2" s="195"/>
      <c r="D2" s="195"/>
      <c r="E2" s="195"/>
      <c r="F2" s="196"/>
    </row>
    <row r="3" spans="1:6" x14ac:dyDescent="0.25">
      <c r="A3" s="191" t="s">
        <v>504</v>
      </c>
      <c r="B3" s="192"/>
      <c r="C3" s="192"/>
      <c r="D3" s="192"/>
      <c r="E3" s="192"/>
      <c r="F3" s="193"/>
    </row>
    <row r="4" spans="1:6" ht="30" x14ac:dyDescent="0.25">
      <c r="A4" s="139" t="s">
        <v>442</v>
      </c>
      <c r="B4" s="7" t="s">
        <v>505</v>
      </c>
      <c r="C4" s="33" t="s">
        <v>506</v>
      </c>
      <c r="D4" s="33" t="s">
        <v>507</v>
      </c>
      <c r="E4" s="33" t="s">
        <v>508</v>
      </c>
      <c r="F4" s="33" t="s">
        <v>509</v>
      </c>
    </row>
    <row r="5" spans="1:6" ht="15.75" customHeight="1" x14ac:dyDescent="0.25">
      <c r="A5" s="143" t="s">
        <v>510</v>
      </c>
      <c r="B5" s="148"/>
      <c r="C5" s="148"/>
      <c r="D5" s="148"/>
      <c r="E5" s="148"/>
      <c r="F5" s="148"/>
    </row>
    <row r="6" spans="1:6" ht="30" x14ac:dyDescent="0.25">
      <c r="A6" s="146" t="s">
        <v>511</v>
      </c>
      <c r="B6" s="145"/>
      <c r="C6" s="145"/>
      <c r="D6" s="145"/>
      <c r="E6" s="145"/>
      <c r="F6" s="145"/>
    </row>
    <row r="7" spans="1:6" ht="15.75" customHeight="1" x14ac:dyDescent="0.25">
      <c r="A7" s="146" t="s">
        <v>512</v>
      </c>
      <c r="B7" s="145"/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513</v>
      </c>
      <c r="B9" s="145"/>
      <c r="C9" s="145"/>
      <c r="D9" s="145"/>
      <c r="E9" s="145"/>
      <c r="F9" s="145"/>
    </row>
    <row r="10" spans="1:6" x14ac:dyDescent="0.25">
      <c r="A10" s="146" t="s">
        <v>514</v>
      </c>
      <c r="B10" s="155"/>
      <c r="C10" s="155"/>
      <c r="D10" s="155"/>
      <c r="E10" s="155"/>
      <c r="F10" s="155"/>
    </row>
    <row r="11" spans="1:6" x14ac:dyDescent="0.25">
      <c r="A11" s="67" t="s">
        <v>515</v>
      </c>
      <c r="B11" s="155"/>
      <c r="C11" s="155"/>
      <c r="D11" s="155"/>
      <c r="E11" s="155"/>
      <c r="F11" s="155"/>
    </row>
    <row r="12" spans="1:6" x14ac:dyDescent="0.25">
      <c r="A12" s="67" t="s">
        <v>516</v>
      </c>
      <c r="B12" s="155"/>
      <c r="C12" s="155"/>
      <c r="D12" s="155"/>
      <c r="E12" s="155"/>
      <c r="F12" s="155"/>
    </row>
    <row r="13" spans="1:6" x14ac:dyDescent="0.25">
      <c r="A13" s="67" t="s">
        <v>517</v>
      </c>
      <c r="B13" s="155"/>
      <c r="C13" s="155"/>
      <c r="D13" s="155"/>
      <c r="E13" s="155"/>
      <c r="F13" s="155"/>
    </row>
    <row r="14" spans="1:6" x14ac:dyDescent="0.25">
      <c r="A14" s="146" t="s">
        <v>518</v>
      </c>
      <c r="B14" s="155"/>
      <c r="C14" s="155"/>
      <c r="D14" s="155"/>
      <c r="E14" s="155"/>
      <c r="F14" s="155"/>
    </row>
    <row r="15" spans="1:6" x14ac:dyDescent="0.25">
      <c r="A15" s="67" t="s">
        <v>515</v>
      </c>
      <c r="B15" s="155"/>
      <c r="C15" s="155"/>
      <c r="D15" s="155"/>
      <c r="E15" s="155"/>
      <c r="F15" s="155"/>
    </row>
    <row r="16" spans="1:6" x14ac:dyDescent="0.25">
      <c r="A16" s="67" t="s">
        <v>516</v>
      </c>
      <c r="B16" s="156"/>
      <c r="C16" s="156"/>
      <c r="D16" s="156"/>
      <c r="E16" s="156"/>
      <c r="F16" s="156"/>
    </row>
    <row r="17" spans="1:6" x14ac:dyDescent="0.25">
      <c r="A17" s="67" t="s">
        <v>517</v>
      </c>
      <c r="B17" s="157"/>
      <c r="C17" s="157"/>
      <c r="D17" s="157"/>
      <c r="E17" s="157"/>
      <c r="F17" s="157"/>
    </row>
    <row r="18" spans="1:6" x14ac:dyDescent="0.25">
      <c r="A18" s="146" t="s">
        <v>519</v>
      </c>
      <c r="B18" s="157"/>
      <c r="C18" s="157"/>
      <c r="D18" s="157"/>
      <c r="E18" s="157"/>
      <c r="F18" s="157"/>
    </row>
    <row r="19" spans="1:6" x14ac:dyDescent="0.25">
      <c r="A19" s="146" t="s">
        <v>520</v>
      </c>
      <c r="B19" s="157"/>
      <c r="C19" s="157"/>
      <c r="D19" s="157"/>
      <c r="E19" s="157"/>
      <c r="F19" s="157"/>
    </row>
    <row r="20" spans="1:6" x14ac:dyDescent="0.25">
      <c r="A20" s="146" t="s">
        <v>521</v>
      </c>
      <c r="B20" s="158"/>
      <c r="C20" s="158"/>
      <c r="D20" s="158"/>
      <c r="E20" s="158"/>
      <c r="F20" s="158"/>
    </row>
    <row r="21" spans="1:6" x14ac:dyDescent="0.25">
      <c r="A21" s="146" t="s">
        <v>522</v>
      </c>
      <c r="B21" s="158"/>
      <c r="C21" s="158"/>
      <c r="D21" s="158"/>
      <c r="E21" s="158"/>
      <c r="F21" s="158"/>
    </row>
    <row r="22" spans="1:6" x14ac:dyDescent="0.25">
      <c r="A22" s="146" t="s">
        <v>523</v>
      </c>
      <c r="B22" s="158"/>
      <c r="C22" s="158"/>
      <c r="D22" s="158"/>
      <c r="E22" s="158"/>
      <c r="F22" s="158"/>
    </row>
    <row r="23" spans="1:6" x14ac:dyDescent="0.25">
      <c r="A23" s="146" t="s">
        <v>524</v>
      </c>
      <c r="B23" s="158"/>
      <c r="C23" s="158"/>
      <c r="D23" s="158"/>
      <c r="E23" s="158"/>
      <c r="F23" s="158"/>
    </row>
    <row r="24" spans="1:6" x14ac:dyDescent="0.25">
      <c r="A24" s="146" t="s">
        <v>525</v>
      </c>
      <c r="B24" s="150"/>
      <c r="C24" s="150"/>
      <c r="D24" s="150"/>
      <c r="E24" s="150"/>
      <c r="F24" s="150"/>
    </row>
    <row r="25" spans="1:6" x14ac:dyDescent="0.25">
      <c r="A25" s="146" t="s">
        <v>526</v>
      </c>
      <c r="B25" s="150"/>
      <c r="C25" s="150"/>
      <c r="D25" s="150"/>
      <c r="E25" s="150"/>
      <c r="F25" s="150"/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527</v>
      </c>
      <c r="B27" s="149"/>
      <c r="C27" s="149"/>
      <c r="D27" s="149"/>
      <c r="E27" s="149"/>
      <c r="F27" s="149"/>
    </row>
    <row r="28" spans="1:6" x14ac:dyDescent="0.25">
      <c r="A28" s="146" t="s">
        <v>528</v>
      </c>
      <c r="B28" s="91"/>
      <c r="C28" s="91"/>
      <c r="D28" s="91"/>
      <c r="E28" s="91"/>
      <c r="F28" s="91"/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529</v>
      </c>
      <c r="B30" s="53"/>
      <c r="C30" s="53"/>
      <c r="D30" s="53"/>
      <c r="E30" s="53"/>
      <c r="F30" s="53"/>
    </row>
    <row r="31" spans="1:6" x14ac:dyDescent="0.25">
      <c r="A31" s="154" t="s">
        <v>514</v>
      </c>
      <c r="B31" s="91"/>
      <c r="C31" s="91"/>
      <c r="D31" s="91"/>
      <c r="E31" s="91"/>
      <c r="F31" s="91"/>
    </row>
    <row r="32" spans="1:6" x14ac:dyDescent="0.25">
      <c r="A32" s="154" t="s">
        <v>518</v>
      </c>
      <c r="B32" s="91"/>
      <c r="C32" s="91"/>
      <c r="D32" s="91"/>
      <c r="E32" s="91"/>
      <c r="F32" s="91"/>
    </row>
    <row r="33" spans="1:6" x14ac:dyDescent="0.25">
      <c r="A33" s="154" t="s">
        <v>530</v>
      </c>
      <c r="B33" s="91"/>
      <c r="C33" s="91"/>
      <c r="D33" s="91"/>
      <c r="E33" s="91"/>
      <c r="F33" s="91"/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531</v>
      </c>
      <c r="B35" s="53"/>
      <c r="C35" s="53"/>
      <c r="D35" s="53"/>
      <c r="E35" s="53"/>
      <c r="F35" s="53"/>
    </row>
    <row r="36" spans="1:6" x14ac:dyDescent="0.25">
      <c r="A36" s="154" t="s">
        <v>532</v>
      </c>
      <c r="B36" s="53"/>
      <c r="C36" s="53"/>
      <c r="D36" s="53"/>
      <c r="E36" s="53"/>
      <c r="F36" s="53"/>
    </row>
    <row r="37" spans="1:6" x14ac:dyDescent="0.25">
      <c r="A37" s="154" t="s">
        <v>533</v>
      </c>
      <c r="B37" s="53"/>
      <c r="C37" s="53"/>
      <c r="D37" s="53"/>
      <c r="E37" s="53"/>
      <c r="F37" s="53"/>
    </row>
    <row r="38" spans="1:6" x14ac:dyDescent="0.25">
      <c r="A38" s="154" t="s">
        <v>534</v>
      </c>
      <c r="B38" s="53"/>
      <c r="C38" s="53"/>
      <c r="D38" s="53"/>
      <c r="E38" s="53"/>
      <c r="F38" s="53"/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535</v>
      </c>
      <c r="B40" s="53"/>
      <c r="C40" s="53"/>
      <c r="D40" s="53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536</v>
      </c>
      <c r="B42" s="53"/>
      <c r="C42" s="53"/>
      <c r="D42" s="53"/>
      <c r="E42" s="53"/>
      <c r="F42" s="53"/>
    </row>
    <row r="43" spans="1:6" x14ac:dyDescent="0.25">
      <c r="A43" s="154" t="s">
        <v>537</v>
      </c>
      <c r="B43" s="91"/>
      <c r="C43" s="91"/>
      <c r="D43" s="91"/>
      <c r="E43" s="91"/>
      <c r="F43" s="91"/>
    </row>
    <row r="44" spans="1:6" x14ac:dyDescent="0.25">
      <c r="A44" s="154" t="s">
        <v>538</v>
      </c>
      <c r="B44" s="91"/>
      <c r="C44" s="91"/>
      <c r="D44" s="91"/>
      <c r="E44" s="91"/>
      <c r="F44" s="91"/>
    </row>
    <row r="45" spans="1:6" x14ac:dyDescent="0.25">
      <c r="A45" s="154" t="s">
        <v>539</v>
      </c>
      <c r="B45" s="91"/>
      <c r="C45" s="91"/>
      <c r="D45" s="91"/>
      <c r="E45" s="91"/>
      <c r="F45" s="91"/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540</v>
      </c>
      <c r="B47" s="53"/>
      <c r="C47" s="53"/>
      <c r="D47" s="53"/>
      <c r="E47" s="53"/>
      <c r="F47" s="53"/>
    </row>
    <row r="48" spans="1:6" x14ac:dyDescent="0.25">
      <c r="A48" s="154" t="s">
        <v>538</v>
      </c>
      <c r="B48" s="91"/>
      <c r="C48" s="91"/>
      <c r="D48" s="91"/>
      <c r="E48" s="91"/>
      <c r="F48" s="91"/>
    </row>
    <row r="49" spans="1:6" x14ac:dyDescent="0.25">
      <c r="A49" s="154" t="s">
        <v>539</v>
      </c>
      <c r="B49" s="91"/>
      <c r="C49" s="91"/>
      <c r="D49" s="91"/>
      <c r="E49" s="91"/>
      <c r="F49" s="91"/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541</v>
      </c>
      <c r="B51" s="53"/>
      <c r="C51" s="53"/>
      <c r="D51" s="53"/>
      <c r="E51" s="53"/>
      <c r="F51" s="53"/>
    </row>
    <row r="52" spans="1:6" x14ac:dyDescent="0.25">
      <c r="A52" s="154" t="s">
        <v>538</v>
      </c>
      <c r="B52" s="91"/>
      <c r="C52" s="91"/>
      <c r="D52" s="91"/>
      <c r="E52" s="91"/>
      <c r="F52" s="91"/>
    </row>
    <row r="53" spans="1:6" x14ac:dyDescent="0.25">
      <c r="A53" s="154" t="s">
        <v>539</v>
      </c>
      <c r="B53" s="91"/>
      <c r="C53" s="91"/>
      <c r="D53" s="91"/>
      <c r="E53" s="91"/>
      <c r="F53" s="91"/>
    </row>
    <row r="54" spans="1:6" x14ac:dyDescent="0.25">
      <c r="A54" s="154" t="s">
        <v>542</v>
      </c>
      <c r="B54" s="91"/>
      <c r="C54" s="91"/>
      <c r="D54" s="91"/>
      <c r="E54" s="91"/>
      <c r="F54" s="91"/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543</v>
      </c>
      <c r="B56" s="53"/>
      <c r="C56" s="53"/>
      <c r="D56" s="53"/>
      <c r="E56" s="53"/>
      <c r="F56" s="53"/>
    </row>
    <row r="57" spans="1:6" x14ac:dyDescent="0.25">
      <c r="A57" s="154" t="s">
        <v>538</v>
      </c>
      <c r="B57" s="91"/>
      <c r="C57" s="91"/>
      <c r="D57" s="91"/>
      <c r="E57" s="91"/>
      <c r="F57" s="91"/>
    </row>
    <row r="58" spans="1:6" x14ac:dyDescent="0.25">
      <c r="A58" s="154" t="s">
        <v>539</v>
      </c>
      <c r="B58" s="91"/>
      <c r="C58" s="91"/>
      <c r="D58" s="91"/>
      <c r="E58" s="91"/>
      <c r="F58" s="91"/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544</v>
      </c>
      <c r="B60" s="53"/>
      <c r="C60" s="53"/>
      <c r="D60" s="53"/>
      <c r="E60" s="53"/>
      <c r="F60" s="53"/>
    </row>
    <row r="61" spans="1:6" x14ac:dyDescent="0.25">
      <c r="A61" s="154" t="s">
        <v>545</v>
      </c>
      <c r="B61" s="141"/>
      <c r="C61" s="141"/>
      <c r="D61" s="141"/>
      <c r="E61" s="141"/>
      <c r="F61" s="141"/>
    </row>
    <row r="62" spans="1:6" x14ac:dyDescent="0.25">
      <c r="A62" s="154" t="s">
        <v>546</v>
      </c>
      <c r="B62" s="159"/>
      <c r="C62" s="159"/>
      <c r="D62" s="159"/>
      <c r="E62" s="159"/>
      <c r="F62" s="159"/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547</v>
      </c>
      <c r="B64" s="141"/>
      <c r="C64" s="141"/>
      <c r="D64" s="141"/>
      <c r="E64" s="141"/>
      <c r="F64" s="141"/>
    </row>
    <row r="65" spans="1:6" x14ac:dyDescent="0.25">
      <c r="A65" s="154" t="s">
        <v>548</v>
      </c>
      <c r="B65" s="141"/>
      <c r="C65" s="141"/>
      <c r="D65" s="141"/>
      <c r="E65" s="141"/>
      <c r="F65" s="141"/>
    </row>
    <row r="66" spans="1:6" x14ac:dyDescent="0.25">
      <c r="A66" s="154" t="s">
        <v>549</v>
      </c>
      <c r="B66" s="142"/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00000000-0002-0000-0D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99" t="s">
        <v>439</v>
      </c>
      <c r="B1" s="199"/>
      <c r="C1" s="199"/>
      <c r="D1" s="199"/>
      <c r="E1" s="199"/>
      <c r="F1" s="199"/>
      <c r="G1" s="199"/>
    </row>
    <row r="2" spans="1:7" x14ac:dyDescent="0.25">
      <c r="A2" s="128" t="str">
        <f>'Formato 1'!A2</f>
        <v>MUNICIPIO DE SAN FELIPE</v>
      </c>
      <c r="B2" s="129"/>
      <c r="C2" s="129"/>
      <c r="D2" s="129"/>
      <c r="E2" s="129"/>
      <c r="F2" s="129"/>
      <c r="G2" s="130"/>
    </row>
    <row r="3" spans="1:7" x14ac:dyDescent="0.25">
      <c r="A3" s="131" t="s">
        <v>440</v>
      </c>
      <c r="B3" s="132"/>
      <c r="C3" s="132"/>
      <c r="D3" s="132"/>
      <c r="E3" s="132"/>
      <c r="F3" s="132"/>
      <c r="G3" s="133"/>
    </row>
    <row r="4" spans="1:7" x14ac:dyDescent="0.25">
      <c r="A4" s="131" t="s">
        <v>2</v>
      </c>
      <c r="B4" s="132"/>
      <c r="C4" s="132"/>
      <c r="D4" s="132"/>
      <c r="E4" s="132"/>
      <c r="F4" s="132"/>
      <c r="G4" s="133"/>
    </row>
    <row r="5" spans="1:7" x14ac:dyDescent="0.25">
      <c r="A5" s="131" t="s">
        <v>441</v>
      </c>
      <c r="B5" s="132"/>
      <c r="C5" s="132"/>
      <c r="D5" s="132"/>
      <c r="E5" s="132"/>
      <c r="F5" s="132"/>
      <c r="G5" s="133"/>
    </row>
    <row r="6" spans="1:7" x14ac:dyDescent="0.25">
      <c r="A6" s="197" t="s">
        <v>442</v>
      </c>
      <c r="B6" s="36">
        <v>2022</v>
      </c>
      <c r="C6" s="197">
        <f>+B6+1</f>
        <v>2023</v>
      </c>
      <c r="D6" s="197">
        <f>+C6+1</f>
        <v>2024</v>
      </c>
      <c r="E6" s="197">
        <f>+D6+1</f>
        <v>2025</v>
      </c>
      <c r="F6" s="197">
        <f>+E6+1</f>
        <v>2026</v>
      </c>
      <c r="G6" s="197">
        <f>+F6+1</f>
        <v>2027</v>
      </c>
    </row>
    <row r="7" spans="1:7" ht="83.25" customHeight="1" x14ac:dyDescent="0.25">
      <c r="A7" s="198"/>
      <c r="B7" s="70" t="s">
        <v>443</v>
      </c>
      <c r="C7" s="198"/>
      <c r="D7" s="198"/>
      <c r="E7" s="198"/>
      <c r="F7" s="198"/>
      <c r="G7" s="198"/>
    </row>
    <row r="8" spans="1:7" ht="30" x14ac:dyDescent="0.25">
      <c r="A8" s="71" t="s">
        <v>444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234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235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236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445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238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239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446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447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448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259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449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450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451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452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453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285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286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454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289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455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456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457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00000000-0002-0000-0E00-000000000000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00000000-0002-0000-0E00-000001000000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00" t="s">
        <v>458</v>
      </c>
      <c r="B1" s="200"/>
      <c r="C1" s="200"/>
      <c r="D1" s="200"/>
      <c r="E1" s="200"/>
      <c r="F1" s="200"/>
      <c r="G1" s="200"/>
    </row>
    <row r="2" spans="1:7" x14ac:dyDescent="0.25">
      <c r="A2" s="128" t="str">
        <f>'Formato 1'!A2</f>
        <v>MUNICIPIO DE SAN FELIPE</v>
      </c>
      <c r="B2" s="129"/>
      <c r="C2" s="129"/>
      <c r="D2" s="129"/>
      <c r="E2" s="129"/>
      <c r="F2" s="129"/>
      <c r="G2" s="130"/>
    </row>
    <row r="3" spans="1:7" x14ac:dyDescent="0.25">
      <c r="A3" s="113" t="s">
        <v>459</v>
      </c>
      <c r="B3" s="114"/>
      <c r="C3" s="114"/>
      <c r="D3" s="114"/>
      <c r="E3" s="114"/>
      <c r="F3" s="114"/>
      <c r="G3" s="115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113" t="s">
        <v>441</v>
      </c>
      <c r="B5" s="114"/>
      <c r="C5" s="114"/>
      <c r="D5" s="114"/>
      <c r="E5" s="114"/>
      <c r="F5" s="114"/>
      <c r="G5" s="115"/>
    </row>
    <row r="6" spans="1:7" x14ac:dyDescent="0.25">
      <c r="A6" s="201" t="s">
        <v>460</v>
      </c>
      <c r="B6" s="36">
        <v>2022</v>
      </c>
      <c r="C6" s="197">
        <f>+B6+1</f>
        <v>2023</v>
      </c>
      <c r="D6" s="197">
        <f>+C6+1</f>
        <v>2024</v>
      </c>
      <c r="E6" s="197">
        <f>+D6+1</f>
        <v>2025</v>
      </c>
      <c r="F6" s="197">
        <f>+E6+1</f>
        <v>2026</v>
      </c>
      <c r="G6" s="197">
        <f>+F6+1</f>
        <v>2027</v>
      </c>
    </row>
    <row r="7" spans="1:7" ht="57.75" customHeight="1" x14ac:dyDescent="0.25">
      <c r="A7" s="202"/>
      <c r="B7" s="37" t="s">
        <v>443</v>
      </c>
      <c r="C7" s="198"/>
      <c r="D7" s="198"/>
      <c r="E7" s="198"/>
      <c r="F7" s="198"/>
      <c r="G7" s="198"/>
    </row>
    <row r="8" spans="1:7" x14ac:dyDescent="0.25">
      <c r="A8" s="26" t="s">
        <v>461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462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463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464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465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466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467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468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469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470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471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462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463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464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465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466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467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468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472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470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473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00000000-0002-0000-0F00-000000000000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00000000-0002-0000-0F00-000001000000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00" t="s">
        <v>474</v>
      </c>
      <c r="B1" s="200"/>
      <c r="C1" s="200"/>
      <c r="D1" s="200"/>
      <c r="E1" s="200"/>
      <c r="F1" s="200"/>
      <c r="G1" s="200"/>
    </row>
    <row r="2" spans="1:7" x14ac:dyDescent="0.25">
      <c r="A2" s="128" t="str">
        <f>'Formato 1'!A2</f>
        <v>MUNICIPIO DE SAN FELIPE</v>
      </c>
      <c r="B2" s="129"/>
      <c r="C2" s="129"/>
      <c r="D2" s="129"/>
      <c r="E2" s="129"/>
      <c r="F2" s="129"/>
      <c r="G2" s="130"/>
    </row>
    <row r="3" spans="1:7" x14ac:dyDescent="0.25">
      <c r="A3" s="113" t="s">
        <v>475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204" t="s">
        <v>442</v>
      </c>
      <c r="B5" s="205">
        <v>2017</v>
      </c>
      <c r="C5" s="205">
        <f>+B5+1</f>
        <v>2018</v>
      </c>
      <c r="D5" s="205">
        <f>+C5+1</f>
        <v>2019</v>
      </c>
      <c r="E5" s="205">
        <f>+D5+1</f>
        <v>2020</v>
      </c>
      <c r="F5" s="205">
        <f>+E5+1</f>
        <v>2021</v>
      </c>
      <c r="G5" s="36">
        <f>+F5+1</f>
        <v>2022</v>
      </c>
    </row>
    <row r="6" spans="1:7" ht="32.25" x14ac:dyDescent="0.25">
      <c r="A6" s="181"/>
      <c r="B6" s="206"/>
      <c r="C6" s="206"/>
      <c r="D6" s="206"/>
      <c r="E6" s="206"/>
      <c r="F6" s="206"/>
      <c r="G6" s="37" t="s">
        <v>476</v>
      </c>
    </row>
    <row r="7" spans="1:7" x14ac:dyDescent="0.25">
      <c r="A7" s="62" t="s">
        <v>444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477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478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479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480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481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482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483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484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485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486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487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488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450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489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490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491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492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493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454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289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494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456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495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496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203" t="s">
        <v>497</v>
      </c>
      <c r="B39" s="203"/>
      <c r="C39" s="203"/>
      <c r="D39" s="203"/>
      <c r="E39" s="203"/>
      <c r="F39" s="203"/>
      <c r="G39" s="203"/>
    </row>
    <row r="40" spans="1:7" x14ac:dyDescent="0.25">
      <c r="A40" s="203" t="s">
        <v>498</v>
      </c>
      <c r="B40" s="203"/>
      <c r="C40" s="203"/>
      <c r="D40" s="203"/>
      <c r="E40" s="203"/>
      <c r="F40" s="203"/>
      <c r="G40" s="203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00000000-0002-0000-1000-000000000000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00000000-0002-0000-1000-000001000000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00" t="s">
        <v>499</v>
      </c>
      <c r="B1" s="200"/>
      <c r="C1" s="200"/>
      <c r="D1" s="200"/>
      <c r="E1" s="200"/>
      <c r="F1" s="200"/>
      <c r="G1" s="200"/>
    </row>
    <row r="2" spans="1:7" x14ac:dyDescent="0.25">
      <c r="A2" s="128" t="str">
        <f>'Formato 1'!A2</f>
        <v>MUNICIPIO DE SAN FELIPE</v>
      </c>
      <c r="B2" s="129"/>
      <c r="C2" s="129"/>
      <c r="D2" s="129"/>
      <c r="E2" s="129"/>
      <c r="F2" s="129"/>
      <c r="G2" s="130"/>
    </row>
    <row r="3" spans="1:7" x14ac:dyDescent="0.25">
      <c r="A3" s="113" t="s">
        <v>500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207" t="s">
        <v>460</v>
      </c>
      <c r="B5" s="205">
        <v>2017</v>
      </c>
      <c r="C5" s="205">
        <f>+B5+1</f>
        <v>2018</v>
      </c>
      <c r="D5" s="205">
        <f>+C5+1</f>
        <v>2019</v>
      </c>
      <c r="E5" s="205">
        <f>+D5+1</f>
        <v>2020</v>
      </c>
      <c r="F5" s="205">
        <f>+E5+1</f>
        <v>2021</v>
      </c>
      <c r="G5" s="36">
        <v>2022</v>
      </c>
    </row>
    <row r="6" spans="1:7" ht="48.75" customHeight="1" x14ac:dyDescent="0.25">
      <c r="A6" s="208"/>
      <c r="B6" s="206"/>
      <c r="C6" s="206"/>
      <c r="D6" s="206"/>
      <c r="E6" s="206"/>
      <c r="F6" s="206"/>
      <c r="G6" s="37" t="s">
        <v>501</v>
      </c>
    </row>
    <row r="7" spans="1:7" x14ac:dyDescent="0.25">
      <c r="A7" s="26" t="s">
        <v>461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462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463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464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465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466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467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468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469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470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471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462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463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464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465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466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467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468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472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502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203" t="s">
        <v>497</v>
      </c>
      <c r="B32" s="203"/>
      <c r="C32" s="203"/>
      <c r="D32" s="203"/>
      <c r="E32" s="203"/>
      <c r="F32" s="203"/>
      <c r="G32" s="203"/>
    </row>
    <row r="33" spans="1:7" x14ac:dyDescent="0.25">
      <c r="A33" s="203" t="s">
        <v>498</v>
      </c>
      <c r="B33" s="203"/>
      <c r="C33" s="203"/>
      <c r="D33" s="203"/>
      <c r="E33" s="203"/>
      <c r="F33" s="203"/>
      <c r="G33" s="203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00000000-0002-0000-1100-000000000000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00000000-0002-0000-1100-000001000000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209" t="s">
        <v>503</v>
      </c>
      <c r="B1" s="209"/>
      <c r="C1" s="209"/>
      <c r="D1" s="209"/>
      <c r="E1" s="209"/>
      <c r="F1" s="209"/>
    </row>
    <row r="2" spans="1:6" ht="20.100000000000001" customHeight="1" x14ac:dyDescent="0.25">
      <c r="A2" s="110" t="str">
        <f>'Formato 1'!A2</f>
        <v>MUNICIPIO DE SAN FELIPE</v>
      </c>
      <c r="B2" s="134"/>
      <c r="C2" s="134"/>
      <c r="D2" s="134"/>
      <c r="E2" s="134"/>
      <c r="F2" s="135"/>
    </row>
    <row r="3" spans="1:6" ht="29.25" customHeight="1" x14ac:dyDescent="0.25">
      <c r="A3" s="136" t="s">
        <v>504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505</v>
      </c>
      <c r="C4" s="121" t="s">
        <v>506</v>
      </c>
      <c r="D4" s="121" t="s">
        <v>507</v>
      </c>
      <c r="E4" s="121" t="s">
        <v>508</v>
      </c>
      <c r="F4" s="121" t="s">
        <v>509</v>
      </c>
    </row>
    <row r="5" spans="1:6" ht="12.75" customHeight="1" x14ac:dyDescent="0.25">
      <c r="A5" s="18" t="s">
        <v>510</v>
      </c>
      <c r="B5" s="53"/>
      <c r="C5" s="53"/>
      <c r="D5" s="53"/>
      <c r="E5" s="53"/>
      <c r="F5" s="53"/>
    </row>
    <row r="6" spans="1:6" ht="30" x14ac:dyDescent="0.25">
      <c r="A6" s="59" t="s">
        <v>511</v>
      </c>
      <c r="B6" s="60"/>
      <c r="C6" s="60"/>
      <c r="D6" s="60"/>
      <c r="E6" s="60"/>
      <c r="F6" s="60"/>
    </row>
    <row r="7" spans="1:6" ht="15" x14ac:dyDescent="0.25">
      <c r="A7" s="59" t="s">
        <v>512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513</v>
      </c>
      <c r="B9" s="45"/>
      <c r="C9" s="45"/>
      <c r="D9" s="45"/>
      <c r="E9" s="45"/>
      <c r="F9" s="45"/>
    </row>
    <row r="10" spans="1:6" ht="15" x14ac:dyDescent="0.25">
      <c r="A10" s="59" t="s">
        <v>514</v>
      </c>
      <c r="B10" s="60"/>
      <c r="C10" s="60"/>
      <c r="D10" s="60"/>
      <c r="E10" s="60"/>
      <c r="F10" s="60"/>
    </row>
    <row r="11" spans="1:6" ht="15" x14ac:dyDescent="0.25">
      <c r="A11" s="80" t="s">
        <v>515</v>
      </c>
      <c r="B11" s="60"/>
      <c r="C11" s="60"/>
      <c r="D11" s="60"/>
      <c r="E11" s="60"/>
      <c r="F11" s="60"/>
    </row>
    <row r="12" spans="1:6" ht="15" x14ac:dyDescent="0.25">
      <c r="A12" s="80" t="s">
        <v>516</v>
      </c>
      <c r="B12" s="60"/>
      <c r="C12" s="60"/>
      <c r="D12" s="60"/>
      <c r="E12" s="60"/>
      <c r="F12" s="60"/>
    </row>
    <row r="13" spans="1:6" ht="15" x14ac:dyDescent="0.25">
      <c r="A13" s="80" t="s">
        <v>517</v>
      </c>
      <c r="B13" s="60"/>
      <c r="C13" s="60"/>
      <c r="D13" s="60"/>
      <c r="E13" s="60"/>
      <c r="F13" s="60"/>
    </row>
    <row r="14" spans="1:6" ht="15" x14ac:dyDescent="0.25">
      <c r="A14" s="59" t="s">
        <v>518</v>
      </c>
      <c r="B14" s="60"/>
      <c r="C14" s="60"/>
      <c r="D14" s="60"/>
      <c r="E14" s="60"/>
      <c r="F14" s="60"/>
    </row>
    <row r="15" spans="1:6" ht="15" x14ac:dyDescent="0.25">
      <c r="A15" s="80" t="s">
        <v>515</v>
      </c>
      <c r="B15" s="60"/>
      <c r="C15" s="60"/>
      <c r="D15" s="60"/>
      <c r="E15" s="60"/>
      <c r="F15" s="60"/>
    </row>
    <row r="16" spans="1:6" ht="15" x14ac:dyDescent="0.25">
      <c r="A16" s="80" t="s">
        <v>516</v>
      </c>
      <c r="B16" s="60"/>
      <c r="C16" s="60"/>
      <c r="D16" s="60"/>
      <c r="E16" s="60"/>
      <c r="F16" s="60"/>
    </row>
    <row r="17" spans="1:6" ht="15" x14ac:dyDescent="0.25">
      <c r="A17" s="80" t="s">
        <v>517</v>
      </c>
      <c r="B17" s="60"/>
      <c r="C17" s="60"/>
      <c r="D17" s="60"/>
      <c r="E17" s="60"/>
      <c r="F17" s="60"/>
    </row>
    <row r="18" spans="1:6" ht="15" x14ac:dyDescent="0.25">
      <c r="A18" s="59" t="s">
        <v>519</v>
      </c>
      <c r="B18" s="122"/>
      <c r="C18" s="60"/>
      <c r="D18" s="60"/>
      <c r="E18" s="60"/>
      <c r="F18" s="60"/>
    </row>
    <row r="19" spans="1:6" ht="15" x14ac:dyDescent="0.25">
      <c r="A19" s="59" t="s">
        <v>520</v>
      </c>
      <c r="B19" s="60"/>
      <c r="C19" s="60"/>
      <c r="D19" s="60"/>
      <c r="E19" s="60"/>
      <c r="F19" s="60"/>
    </row>
    <row r="20" spans="1:6" ht="30" x14ac:dyDescent="0.25">
      <c r="A20" s="59" t="s">
        <v>521</v>
      </c>
      <c r="B20" s="123"/>
      <c r="C20" s="123"/>
      <c r="D20" s="123"/>
      <c r="E20" s="123"/>
      <c r="F20" s="123"/>
    </row>
    <row r="21" spans="1:6" ht="30" x14ac:dyDescent="0.25">
      <c r="A21" s="59" t="s">
        <v>522</v>
      </c>
      <c r="B21" s="123"/>
      <c r="C21" s="123"/>
      <c r="D21" s="123"/>
      <c r="E21" s="123"/>
      <c r="F21" s="123"/>
    </row>
    <row r="22" spans="1:6" ht="30" x14ac:dyDescent="0.25">
      <c r="A22" s="59" t="s">
        <v>523</v>
      </c>
      <c r="B22" s="123"/>
      <c r="C22" s="123"/>
      <c r="D22" s="123"/>
      <c r="E22" s="123"/>
      <c r="F22" s="123"/>
    </row>
    <row r="23" spans="1:6" ht="15" x14ac:dyDescent="0.25">
      <c r="A23" s="59" t="s">
        <v>524</v>
      </c>
      <c r="B23" s="123"/>
      <c r="C23" s="123"/>
      <c r="D23" s="123"/>
      <c r="E23" s="123"/>
      <c r="F23" s="123"/>
    </row>
    <row r="24" spans="1:6" ht="15" x14ac:dyDescent="0.25">
      <c r="A24" s="59" t="s">
        <v>525</v>
      </c>
      <c r="B24" s="124"/>
      <c r="C24" s="60"/>
      <c r="D24" s="60"/>
      <c r="E24" s="60"/>
      <c r="F24" s="60"/>
    </row>
    <row r="25" spans="1:6" ht="15" x14ac:dyDescent="0.25">
      <c r="A25" s="59" t="s">
        <v>526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527</v>
      </c>
      <c r="B27" s="45"/>
      <c r="C27" s="45"/>
      <c r="D27" s="45"/>
      <c r="E27" s="45"/>
      <c r="F27" s="45"/>
    </row>
    <row r="28" spans="1:6" ht="15" x14ac:dyDescent="0.25">
      <c r="A28" s="59" t="s">
        <v>528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529</v>
      </c>
      <c r="B30" s="45"/>
      <c r="C30" s="45"/>
      <c r="D30" s="45"/>
      <c r="E30" s="45"/>
      <c r="F30" s="45"/>
    </row>
    <row r="31" spans="1:6" ht="15" x14ac:dyDescent="0.25">
      <c r="A31" s="59" t="s">
        <v>514</v>
      </c>
      <c r="B31" s="60"/>
      <c r="C31" s="60"/>
      <c r="D31" s="60"/>
      <c r="E31" s="60"/>
      <c r="F31" s="60"/>
    </row>
    <row r="32" spans="1:6" ht="15" x14ac:dyDescent="0.25">
      <c r="A32" s="59" t="s">
        <v>518</v>
      </c>
      <c r="B32" s="60"/>
      <c r="C32" s="60"/>
      <c r="D32" s="60"/>
      <c r="E32" s="60"/>
      <c r="F32" s="60"/>
    </row>
    <row r="33" spans="1:6" ht="15" x14ac:dyDescent="0.25">
      <c r="A33" s="59" t="s">
        <v>530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531</v>
      </c>
      <c r="B35" s="45"/>
      <c r="C35" s="45"/>
      <c r="D35" s="45"/>
      <c r="E35" s="45"/>
      <c r="F35" s="45"/>
    </row>
    <row r="36" spans="1:6" ht="15" x14ac:dyDescent="0.25">
      <c r="A36" s="59" t="s">
        <v>532</v>
      </c>
      <c r="B36" s="60"/>
      <c r="C36" s="60"/>
      <c r="D36" s="60"/>
      <c r="E36" s="60"/>
      <c r="F36" s="60"/>
    </row>
    <row r="37" spans="1:6" ht="15" x14ac:dyDescent="0.25">
      <c r="A37" s="59" t="s">
        <v>533</v>
      </c>
      <c r="B37" s="60"/>
      <c r="C37" s="60"/>
      <c r="D37" s="60"/>
      <c r="E37" s="60"/>
      <c r="F37" s="60"/>
    </row>
    <row r="38" spans="1:6" ht="15" x14ac:dyDescent="0.25">
      <c r="A38" s="59" t="s">
        <v>534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535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536</v>
      </c>
      <c r="B42" s="45"/>
      <c r="C42" s="45"/>
      <c r="D42" s="45"/>
      <c r="E42" s="45"/>
      <c r="F42" s="45"/>
    </row>
    <row r="43" spans="1:6" ht="15" x14ac:dyDescent="0.25">
      <c r="A43" s="59" t="s">
        <v>537</v>
      </c>
      <c r="B43" s="60"/>
      <c r="C43" s="60"/>
      <c r="D43" s="60"/>
      <c r="E43" s="60"/>
      <c r="F43" s="60"/>
    </row>
    <row r="44" spans="1:6" ht="15" x14ac:dyDescent="0.25">
      <c r="A44" s="59" t="s">
        <v>538</v>
      </c>
      <c r="B44" s="60"/>
      <c r="C44" s="60"/>
      <c r="D44" s="60"/>
      <c r="E44" s="60"/>
      <c r="F44" s="60"/>
    </row>
    <row r="45" spans="1:6" ht="15" x14ac:dyDescent="0.25">
      <c r="A45" s="59" t="s">
        <v>539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540</v>
      </c>
      <c r="B47" s="45"/>
      <c r="C47" s="45"/>
      <c r="D47" s="45"/>
      <c r="E47" s="45"/>
      <c r="F47" s="45"/>
    </row>
    <row r="48" spans="1:6" ht="15" x14ac:dyDescent="0.25">
      <c r="A48" s="59" t="s">
        <v>538</v>
      </c>
      <c r="B48" s="123"/>
      <c r="C48" s="123"/>
      <c r="D48" s="123"/>
      <c r="E48" s="123"/>
      <c r="F48" s="123"/>
    </row>
    <row r="49" spans="1:6" ht="15" x14ac:dyDescent="0.25">
      <c r="A49" s="59" t="s">
        <v>539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541</v>
      </c>
      <c r="B51" s="45"/>
      <c r="C51" s="45"/>
      <c r="D51" s="45"/>
      <c r="E51" s="45"/>
      <c r="F51" s="45"/>
    </row>
    <row r="52" spans="1:6" ht="15" x14ac:dyDescent="0.25">
      <c r="A52" s="59" t="s">
        <v>538</v>
      </c>
      <c r="B52" s="60"/>
      <c r="C52" s="60"/>
      <c r="D52" s="60"/>
      <c r="E52" s="60"/>
      <c r="F52" s="60"/>
    </row>
    <row r="53" spans="1:6" ht="15" x14ac:dyDescent="0.25">
      <c r="A53" s="59" t="s">
        <v>539</v>
      </c>
      <c r="B53" s="60"/>
      <c r="C53" s="60"/>
      <c r="D53" s="60"/>
      <c r="E53" s="60"/>
      <c r="F53" s="60"/>
    </row>
    <row r="54" spans="1:6" ht="15" x14ac:dyDescent="0.25">
      <c r="A54" s="59" t="s">
        <v>542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543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538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539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544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545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546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547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548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549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00000000-0002-0000-1200-000000000000}">
      <formula1>-1.79769313486231E+100</formula1>
      <formula2>1.79769313486231E+100</formula2>
    </dataValidation>
    <dataValidation type="whole" allowBlank="1" showInputMessage="1" showErrorMessage="1" sqref="B11:F13 B15:F17" xr:uid="{00000000-0002-0000-1200-000001000000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00000000-0002-0000-1200-000002000000}"/>
    <dataValidation allowBlank="1" showInputMessage="1" showErrorMessage="1" prompt="Definir si el tipo de sistema corresponde a una prestación laboral o es un fondo general para trabajadores del estado o municipio." sqref="B6:F6" xr:uid="{00000000-0002-0000-1200-000003000000}"/>
    <dataValidation allowBlank="1" showInputMessage="1" showErrorMessage="1" prompt="La empresa o institución que elaboró el estudio actuarial más reciente." sqref="B66:F66" xr:uid="{00000000-0002-0000-1200-000004000000}"/>
    <dataValidation type="whole" allowBlank="1" showInputMessage="1" showErrorMessage="1" prompt="El año en que el plan se encuentre en descapitalización." sqref="B61:F61" xr:uid="{00000000-0002-0000-1200-000005000000}">
      <formula1>1900</formula1>
      <formula2>2099</formula2>
    </dataValidation>
    <dataValidation type="decimal" allowBlank="1" showInputMessage="1" showErrorMessage="1" prompt="La esperanza de vida (en años) de los afiliados al plan. " sqref="B25:F25" xr:uid="{00000000-0002-0000-1200-000006000000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00000000-0002-0000-1200-000007000000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00000000-0002-0000-1200-000008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1200-000009000000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00000000-0002-0000-1200-00000A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1200-00000B000000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00000000-0002-0000-1200-00000C000000}">
      <formula1>0</formula1>
      <formula2>100</formula2>
    </dataValidation>
    <dataValidation type="decimal" allowBlank="1" showInputMessage="1" showErrorMessage="1" sqref="B14:F14 B10:F10" xr:uid="{00000000-0002-0000-1200-00000D00000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H45"/>
  <sheetViews>
    <sheetView showGridLines="0" zoomScale="75" zoomScaleNormal="75" workbookViewId="0">
      <selection activeCell="F18" sqref="F18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73" t="s">
        <v>122</v>
      </c>
      <c r="B1" s="174"/>
      <c r="C1" s="174"/>
      <c r="D1" s="174"/>
      <c r="E1" s="174"/>
      <c r="F1" s="174"/>
      <c r="G1" s="174"/>
      <c r="H1" s="175"/>
    </row>
    <row r="2" spans="1:8" x14ac:dyDescent="0.25">
      <c r="A2" s="110" t="str">
        <f>'Formato 1'!A2</f>
        <v>MUNICIPIO DE SAN FELIPE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123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2023 y al 30 de Septiembre de 2024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124</v>
      </c>
      <c r="B6" s="6" t="s">
        <v>588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132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133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134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135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136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137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138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139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140</v>
      </c>
      <c r="B18" s="4">
        <v>8057999.6699999999</v>
      </c>
      <c r="C18" s="108"/>
      <c r="D18" s="108"/>
      <c r="E18" s="108"/>
      <c r="F18" s="4">
        <v>581182.02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141</v>
      </c>
      <c r="B20" s="4">
        <f t="shared" ref="B20:H20" si="3">B8+B18</f>
        <v>8057999.6699999999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581182.02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147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148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149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150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76" t="s">
        <v>151</v>
      </c>
      <c r="B33" s="176"/>
      <c r="C33" s="176"/>
      <c r="D33" s="176"/>
      <c r="E33" s="176"/>
      <c r="F33" s="176"/>
      <c r="G33" s="176"/>
      <c r="H33" s="176"/>
    </row>
    <row r="34" spans="1:8" ht="14.45" customHeight="1" x14ac:dyDescent="0.25">
      <c r="A34" s="176"/>
      <c r="B34" s="176"/>
      <c r="C34" s="176"/>
      <c r="D34" s="176"/>
      <c r="E34" s="176"/>
      <c r="F34" s="176"/>
      <c r="G34" s="176"/>
      <c r="H34" s="176"/>
    </row>
    <row r="35" spans="1:8" ht="14.45" customHeight="1" x14ac:dyDescent="0.25">
      <c r="A35" s="176"/>
      <c r="B35" s="176"/>
      <c r="C35" s="176"/>
      <c r="D35" s="176"/>
      <c r="E35" s="176"/>
      <c r="F35" s="176"/>
      <c r="G35" s="176"/>
      <c r="H35" s="176"/>
    </row>
    <row r="36" spans="1:8" ht="14.45" customHeight="1" x14ac:dyDescent="0.25">
      <c r="A36" s="176"/>
      <c r="B36" s="176"/>
      <c r="C36" s="176"/>
      <c r="D36" s="176"/>
      <c r="E36" s="176"/>
      <c r="F36" s="176"/>
      <c r="G36" s="176"/>
      <c r="H36" s="176"/>
    </row>
    <row r="37" spans="1:8" ht="14.45" customHeight="1" x14ac:dyDescent="0.25">
      <c r="A37" s="176"/>
      <c r="B37" s="176"/>
      <c r="C37" s="176"/>
      <c r="D37" s="176"/>
      <c r="E37" s="176"/>
      <c r="F37" s="176"/>
      <c r="G37" s="176"/>
      <c r="H37" s="176"/>
    </row>
    <row r="38" spans="1:8" x14ac:dyDescent="0.25">
      <c r="A38" s="61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159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160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161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150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00000000-0002-0000-0100-000000000000}"/>
    <dataValidation type="decimal" allowBlank="1" showInputMessage="1" showErrorMessage="1" sqref="B8:B9 C23:H30 D13:F13 B13 D8:H9 D22:H22 D17:F21 G11:H21 C8:C22 B17:B30" xr:uid="{00000000-0002-0000-0100-000001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K21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73" t="s">
        <v>162</v>
      </c>
      <c r="B1" s="174"/>
      <c r="C1" s="174"/>
      <c r="D1" s="174"/>
      <c r="E1" s="174"/>
      <c r="F1" s="174"/>
      <c r="G1" s="174"/>
      <c r="H1" s="174"/>
      <c r="I1" s="174"/>
      <c r="J1" s="174"/>
      <c r="K1" s="175"/>
    </row>
    <row r="2" spans="1:11" x14ac:dyDescent="0.25">
      <c r="A2" s="110" t="str">
        <f>'Formato 1'!A2</f>
        <v>MUNICIPIO DE SAN FELIPE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163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589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590</v>
      </c>
      <c r="J6" s="1" t="s">
        <v>591</v>
      </c>
      <c r="K6" s="1" t="s">
        <v>592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172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173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174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175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176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177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178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179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180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181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182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0000000-0002-0000-0200-000000000000}">
      <formula1>36526</formula1>
    </dataValidation>
    <dataValidation allowBlank="1" showInputMessage="1" showErrorMessage="1" prompt="Saldo pendiente por pagar de la inversión al XX de XXXX de 20XN (m = g - l)" sqref="K6" xr:uid="{00000000-0002-0000-0200-000001000000}"/>
    <dataValidation allowBlank="1" showInputMessage="1" showErrorMessage="1" prompt="Monto pagado de la inversión actualizado al XX de XXXX de 20XN (k)" sqref="J6" xr:uid="{00000000-0002-0000-0200-000002000000}"/>
    <dataValidation allowBlank="1" showInputMessage="1" showErrorMessage="1" prompt="Monto pagado de la inversión al XX de XXXX de 20XN (k)" sqref="I6" xr:uid="{00000000-0002-0000-0200-000003000000}"/>
    <dataValidation type="decimal" allowBlank="1" showInputMessage="1" showErrorMessage="1" sqref="E8:K20" xr:uid="{00000000-0002-0000-0200-000004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D75"/>
  <sheetViews>
    <sheetView showGridLines="0" zoomScale="75" zoomScaleNormal="75" workbookViewId="0">
      <selection activeCell="A34" sqref="A34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73" t="s">
        <v>183</v>
      </c>
      <c r="B1" s="174"/>
      <c r="C1" s="174"/>
      <c r="D1" s="175"/>
    </row>
    <row r="2" spans="1:4" x14ac:dyDescent="0.25">
      <c r="A2" s="110" t="str">
        <f>'Formato 1'!A2</f>
        <v>MUNICIPIO DE SAN FELIPE</v>
      </c>
      <c r="B2" s="111"/>
      <c r="C2" s="111"/>
      <c r="D2" s="112"/>
    </row>
    <row r="3" spans="1:4" x14ac:dyDescent="0.25">
      <c r="A3" s="113" t="s">
        <v>184</v>
      </c>
      <c r="B3" s="114"/>
      <c r="C3" s="114"/>
      <c r="D3" s="115"/>
    </row>
    <row r="4" spans="1:4" x14ac:dyDescent="0.25">
      <c r="A4" s="113" t="str">
        <f>'Formato 3'!A4</f>
        <v>Del 1 de Enero al 31 de Marzo de 2024 (b)</v>
      </c>
      <c r="B4" s="114"/>
      <c r="C4" s="114"/>
      <c r="D4" s="115"/>
    </row>
    <row r="5" spans="1:4" x14ac:dyDescent="0.25">
      <c r="A5" s="116" t="s">
        <v>2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455621729.63999999</v>
      </c>
      <c r="C8" s="14">
        <f>SUM(C9:C11)</f>
        <v>432956874.01999998</v>
      </c>
      <c r="D8" s="14">
        <f>SUM(D9:D11)</f>
        <v>432846276.44999999</v>
      </c>
    </row>
    <row r="9" spans="1:4" x14ac:dyDescent="0.25">
      <c r="A9" s="58" t="s">
        <v>189</v>
      </c>
      <c r="B9" s="161">
        <v>216910397.43000001</v>
      </c>
      <c r="C9" s="161">
        <v>233021698.72999999</v>
      </c>
      <c r="D9" s="161">
        <v>232911101.16</v>
      </c>
    </row>
    <row r="10" spans="1:4" x14ac:dyDescent="0.25">
      <c r="A10" s="58" t="s">
        <v>190</v>
      </c>
      <c r="B10" s="161">
        <v>238711332.21000001</v>
      </c>
      <c r="C10" s="161">
        <v>199935175.28999999</v>
      </c>
      <c r="D10" s="161">
        <v>199935175.28999999</v>
      </c>
    </row>
    <row r="11" spans="1:4" x14ac:dyDescent="0.25">
      <c r="A11" s="58" t="s">
        <v>191</v>
      </c>
      <c r="B11" s="94">
        <f>B44</f>
        <v>0</v>
      </c>
      <c r="C11" s="94">
        <f>C44</f>
        <v>0</v>
      </c>
      <c r="D11" s="94">
        <f>D44</f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192</v>
      </c>
      <c r="B13" s="14">
        <f>B14+B15</f>
        <v>455621729.63999999</v>
      </c>
      <c r="C13" s="14">
        <f>C14+C15</f>
        <v>449489630.70999998</v>
      </c>
      <c r="D13" s="14">
        <f>D14+D15</f>
        <v>448710735.19</v>
      </c>
    </row>
    <row r="14" spans="1:4" x14ac:dyDescent="0.25">
      <c r="A14" s="58" t="s">
        <v>193</v>
      </c>
      <c r="B14" s="162">
        <v>216910397.43000001</v>
      </c>
      <c r="C14" s="162">
        <v>196625636.97999999</v>
      </c>
      <c r="D14" s="162">
        <v>195846741.46000001</v>
      </c>
    </row>
    <row r="15" spans="1:4" x14ac:dyDescent="0.25">
      <c r="A15" s="58" t="s">
        <v>194</v>
      </c>
      <c r="B15" s="162">
        <v>238711332.21000001</v>
      </c>
      <c r="C15" s="162">
        <v>252863993.72999999</v>
      </c>
      <c r="D15" s="162">
        <v>252863993.72999999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195</v>
      </c>
      <c r="B17" s="15">
        <v>0</v>
      </c>
      <c r="C17" s="14">
        <f>C18+C19</f>
        <v>138867499.63999999</v>
      </c>
      <c r="D17" s="14">
        <f>D18+D19</f>
        <v>138093070.12</v>
      </c>
    </row>
    <row r="18" spans="1:4" x14ac:dyDescent="0.25">
      <c r="A18" s="58" t="s">
        <v>196</v>
      </c>
      <c r="B18" s="16">
        <v>0</v>
      </c>
      <c r="C18" s="163">
        <v>89704018.450000003</v>
      </c>
      <c r="D18" s="163">
        <v>88929588.930000007</v>
      </c>
    </row>
    <row r="19" spans="1:4" x14ac:dyDescent="0.25">
      <c r="A19" s="58" t="s">
        <v>197</v>
      </c>
      <c r="B19" s="16">
        <v>0</v>
      </c>
      <c r="C19" s="163">
        <v>49163481.189999998</v>
      </c>
      <c r="D19" s="163">
        <v>49163481.189999998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198</v>
      </c>
      <c r="B21" s="14">
        <f>B8-B13+B17</f>
        <v>0</v>
      </c>
      <c r="C21" s="14">
        <f>C8-C13+C17</f>
        <v>122334742.94999999</v>
      </c>
      <c r="D21" s="14">
        <f>D8-D13+D17</f>
        <v>122228611.38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199</v>
      </c>
      <c r="B23" s="14">
        <f>B21-B11</f>
        <v>0</v>
      </c>
      <c r="C23" s="14">
        <f>C21-C11</f>
        <v>122334742.94999999</v>
      </c>
      <c r="D23" s="14">
        <f>D21-D11</f>
        <v>122228611.38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0</v>
      </c>
      <c r="C25" s="14">
        <f>C23-C17</f>
        <v>-16532756.689999998</v>
      </c>
      <c r="D25" s="14">
        <f>D23-D17</f>
        <v>-15864458.74000001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205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206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-16532756.689999998</v>
      </c>
      <c r="D33" s="4">
        <f>D25+D29</f>
        <v>-15864458.74000001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210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211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213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214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5" t="s">
        <v>216</v>
      </c>
      <c r="B48" s="96">
        <f>B9</f>
        <v>216910397.43000001</v>
      </c>
      <c r="C48" s="96">
        <f>C9</f>
        <v>233021698.72999999</v>
      </c>
      <c r="D48" s="96">
        <f>D9</f>
        <v>232911101.16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210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213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193</v>
      </c>
      <c r="B53" s="47">
        <f>B14</f>
        <v>216910397.43000001</v>
      </c>
      <c r="C53" s="47">
        <f>C14</f>
        <v>196625636.97999999</v>
      </c>
      <c r="D53" s="47">
        <f>D14</f>
        <v>195846741.46000001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196</v>
      </c>
      <c r="B55" s="22">
        <v>0</v>
      </c>
      <c r="C55" s="47">
        <f>C18</f>
        <v>89704018.450000003</v>
      </c>
      <c r="D55" s="47">
        <f>D18</f>
        <v>88929588.930000007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218</v>
      </c>
      <c r="B57" s="4">
        <f>B48+B49-B53+B55</f>
        <v>0</v>
      </c>
      <c r="C57" s="4">
        <f>C48+C49-C53+C55</f>
        <v>126100080.2</v>
      </c>
      <c r="D57" s="4">
        <f>D48+D49-D53+D55</f>
        <v>125993948.63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0</v>
      </c>
      <c r="C59" s="4">
        <f>C57-C49</f>
        <v>126100080.2</v>
      </c>
      <c r="D59" s="4">
        <f>D57-D49</f>
        <v>125993948.63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5" t="s">
        <v>190</v>
      </c>
      <c r="B63" s="98">
        <f>B10</f>
        <v>238711332.21000001</v>
      </c>
      <c r="C63" s="98">
        <f>C10</f>
        <v>199935175.28999999</v>
      </c>
      <c r="D63" s="98">
        <f>D10</f>
        <v>199935175.28999999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211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214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221</v>
      </c>
      <c r="B68" s="94">
        <f>B15</f>
        <v>238711332.21000001</v>
      </c>
      <c r="C68" s="94">
        <f>C15</f>
        <v>252863993.72999999</v>
      </c>
      <c r="D68" s="94">
        <f>D15</f>
        <v>252863993.72999999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197</v>
      </c>
      <c r="B70" s="16">
        <v>0</v>
      </c>
      <c r="C70" s="94">
        <f>C19</f>
        <v>49163481.189999998</v>
      </c>
      <c r="D70" s="94">
        <f>D19</f>
        <v>49163481.189999998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222</v>
      </c>
      <c r="B72" s="14">
        <f>B63+B64-B68+B70</f>
        <v>0</v>
      </c>
      <c r="C72" s="14">
        <f>C63+C64-C68+C70</f>
        <v>-3765337.25</v>
      </c>
      <c r="D72" s="14">
        <f>D63+D64-D68+D70</f>
        <v>-3765337.25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223</v>
      </c>
      <c r="B74" s="14">
        <f>B72-B64</f>
        <v>0</v>
      </c>
      <c r="C74" s="14">
        <f>C72-C64</f>
        <v>-3765337.25</v>
      </c>
      <c r="D74" s="14">
        <f>D72-D64</f>
        <v>-3765337.25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 xr:uid="{00000000-0002-0000-03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1:D13 B16:D17 B20:D25 B18:B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/>
  </sheetPr>
  <dimension ref="A1:G76"/>
  <sheetViews>
    <sheetView showGridLines="0" zoomScale="57" zoomScaleNormal="57" workbookViewId="0">
      <selection activeCell="A52" sqref="A52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73" t="s">
        <v>224</v>
      </c>
      <c r="B1" s="174"/>
      <c r="C1" s="174"/>
      <c r="D1" s="174"/>
      <c r="E1" s="174"/>
      <c r="F1" s="174"/>
      <c r="G1" s="175"/>
    </row>
    <row r="2" spans="1:7" x14ac:dyDescent="0.25">
      <c r="A2" s="110" t="str">
        <f>'Formato 1'!A2</f>
        <v>MUNICIPIO DE SAN FELIPE</v>
      </c>
      <c r="B2" s="111"/>
      <c r="C2" s="111"/>
      <c r="D2" s="111"/>
      <c r="E2" s="111"/>
      <c r="F2" s="111"/>
      <c r="G2" s="112"/>
    </row>
    <row r="3" spans="1:7" x14ac:dyDescent="0.25">
      <c r="A3" s="113" t="s">
        <v>225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31 de Marzo de 2024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2</v>
      </c>
      <c r="B5" s="117"/>
      <c r="C5" s="117"/>
      <c r="D5" s="117"/>
      <c r="E5" s="117"/>
      <c r="F5" s="117"/>
      <c r="G5" s="118"/>
    </row>
    <row r="6" spans="1:7" x14ac:dyDescent="0.25">
      <c r="A6" s="177" t="s">
        <v>226</v>
      </c>
      <c r="B6" s="179" t="s">
        <v>227</v>
      </c>
      <c r="C6" s="179"/>
      <c r="D6" s="179"/>
      <c r="E6" s="179"/>
      <c r="F6" s="179"/>
      <c r="G6" s="179" t="s">
        <v>228</v>
      </c>
    </row>
    <row r="7" spans="1:7" ht="30" x14ac:dyDescent="0.25">
      <c r="A7" s="178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179"/>
    </row>
    <row r="8" spans="1:7" x14ac:dyDescent="0.25">
      <c r="A8" s="26" t="s">
        <v>233</v>
      </c>
      <c r="B8" s="91"/>
      <c r="C8" s="91"/>
      <c r="D8" s="91"/>
      <c r="E8" s="91"/>
      <c r="F8" s="91"/>
      <c r="G8" s="91"/>
    </row>
    <row r="9" spans="1:7" x14ac:dyDescent="0.25">
      <c r="A9" s="58" t="s">
        <v>234</v>
      </c>
      <c r="B9" s="47">
        <v>24489566.289999999</v>
      </c>
      <c r="C9" s="47">
        <v>2604516.75</v>
      </c>
      <c r="D9" s="47">
        <v>27094083.039999999</v>
      </c>
      <c r="E9" s="47">
        <v>28142280.550000001</v>
      </c>
      <c r="F9" s="47">
        <v>28031827.920000002</v>
      </c>
      <c r="G9" s="47">
        <f>F9-B9</f>
        <v>3542261.6300000027</v>
      </c>
    </row>
    <row r="10" spans="1:7" x14ac:dyDescent="0.25">
      <c r="A10" s="58" t="s">
        <v>235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236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5" si="0">F11-B11</f>
        <v>0</v>
      </c>
    </row>
    <row r="12" spans="1:7" x14ac:dyDescent="0.25">
      <c r="A12" s="58" t="s">
        <v>237</v>
      </c>
      <c r="B12" s="47">
        <v>5868872.2800000003</v>
      </c>
      <c r="C12" s="47">
        <v>-473882.19</v>
      </c>
      <c r="D12" s="47">
        <v>5394990.0899999999</v>
      </c>
      <c r="E12" s="47">
        <v>3827989.93</v>
      </c>
      <c r="F12" s="47">
        <v>3827844.98</v>
      </c>
      <c r="G12" s="47">
        <f t="shared" si="0"/>
        <v>-2041027.3000000003</v>
      </c>
    </row>
    <row r="13" spans="1:7" x14ac:dyDescent="0.25">
      <c r="A13" s="58" t="s">
        <v>238</v>
      </c>
      <c r="B13" s="47">
        <v>8192180.6399999997</v>
      </c>
      <c r="C13" s="47">
        <v>3883081.09</v>
      </c>
      <c r="D13" s="47">
        <v>12075261.73</v>
      </c>
      <c r="E13" s="47">
        <v>13748904.93</v>
      </c>
      <c r="F13" s="47">
        <v>13749904.92</v>
      </c>
      <c r="G13" s="47">
        <f t="shared" si="0"/>
        <v>5557724.2800000003</v>
      </c>
    </row>
    <row r="14" spans="1:7" x14ac:dyDescent="0.25">
      <c r="A14" s="58" t="s">
        <v>239</v>
      </c>
      <c r="B14" s="47">
        <v>2470631.09</v>
      </c>
      <c r="C14" s="47">
        <v>-174074.22</v>
      </c>
      <c r="D14" s="47">
        <v>2296556.8699999996</v>
      </c>
      <c r="E14" s="47">
        <v>2926626</v>
      </c>
      <c r="F14" s="47">
        <v>2925626.02</v>
      </c>
      <c r="G14" s="47">
        <f t="shared" si="0"/>
        <v>454994.93000000017</v>
      </c>
    </row>
    <row r="15" spans="1:7" x14ac:dyDescent="0.25">
      <c r="A15" s="58" t="s">
        <v>240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f t="shared" si="0"/>
        <v>0</v>
      </c>
    </row>
    <row r="16" spans="1:7" x14ac:dyDescent="0.25">
      <c r="A16" s="92" t="s">
        <v>241</v>
      </c>
      <c r="B16" s="47">
        <f>SUM(B17:B27)</f>
        <v>172397307.72999999</v>
      </c>
      <c r="C16" s="47">
        <f t="shared" ref="C16:F16" si="1">SUM(C17:C27)</f>
        <v>6872056.0800000001</v>
      </c>
      <c r="D16" s="47">
        <f t="shared" si="1"/>
        <v>179269363.81</v>
      </c>
      <c r="E16" s="47">
        <f t="shared" si="1"/>
        <v>144134170.91999999</v>
      </c>
      <c r="F16" s="47">
        <f t="shared" si="1"/>
        <v>144134170.91999999</v>
      </c>
      <c r="G16" s="47">
        <f>SUM(G17:G27)</f>
        <v>-28263136.810000002</v>
      </c>
    </row>
    <row r="17" spans="1:7" x14ac:dyDescent="0.25">
      <c r="A17" s="77" t="s">
        <v>242</v>
      </c>
      <c r="B17" s="47">
        <v>110000000</v>
      </c>
      <c r="C17" s="47">
        <v>8720832.8100000005</v>
      </c>
      <c r="D17" s="47">
        <v>118720832.81</v>
      </c>
      <c r="E17" s="47">
        <v>95749069.829999998</v>
      </c>
      <c r="F17" s="47">
        <v>95749069.829999998</v>
      </c>
      <c r="G17" s="47">
        <f>F17-B17</f>
        <v>-14250930.170000002</v>
      </c>
    </row>
    <row r="18" spans="1:7" x14ac:dyDescent="0.25">
      <c r="A18" s="77" t="s">
        <v>243</v>
      </c>
      <c r="B18" s="47">
        <v>35400000</v>
      </c>
      <c r="C18" s="47">
        <v>3688607</v>
      </c>
      <c r="D18" s="47">
        <v>39088607</v>
      </c>
      <c r="E18" s="47">
        <v>31610148.050000001</v>
      </c>
      <c r="F18" s="47">
        <v>31610148.050000001</v>
      </c>
      <c r="G18" s="47">
        <f t="shared" ref="G18:G27" si="2">F18-B18</f>
        <v>-3789851.9499999993</v>
      </c>
    </row>
    <row r="19" spans="1:7" x14ac:dyDescent="0.25">
      <c r="A19" s="77" t="s">
        <v>244</v>
      </c>
      <c r="B19" s="47">
        <v>11500000</v>
      </c>
      <c r="C19" s="47">
        <v>-5800322</v>
      </c>
      <c r="D19" s="47">
        <v>5699678</v>
      </c>
      <c r="E19" s="47">
        <v>4678702.2699999996</v>
      </c>
      <c r="F19" s="47">
        <v>4678702.2699999996</v>
      </c>
      <c r="G19" s="47">
        <f t="shared" si="2"/>
        <v>-6821297.7300000004</v>
      </c>
    </row>
    <row r="20" spans="1:7" x14ac:dyDescent="0.25">
      <c r="A20" s="77" t="s">
        <v>245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246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247</v>
      </c>
      <c r="B22" s="47">
        <v>3300000</v>
      </c>
      <c r="C22" s="47">
        <v>399077</v>
      </c>
      <c r="D22" s="47">
        <v>3699077</v>
      </c>
      <c r="E22" s="47">
        <v>2491472.02</v>
      </c>
      <c r="F22" s="47">
        <v>2491472.02</v>
      </c>
      <c r="G22" s="47">
        <f t="shared" si="2"/>
        <v>-808527.98</v>
      </c>
    </row>
    <row r="23" spans="1:7" x14ac:dyDescent="0.25">
      <c r="A23" s="77" t="s">
        <v>248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249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250</v>
      </c>
      <c r="B25" s="47">
        <v>3800000</v>
      </c>
      <c r="C25" s="47">
        <v>-832419</v>
      </c>
      <c r="D25" s="47">
        <v>2967581</v>
      </c>
      <c r="E25" s="47">
        <v>2143178.75</v>
      </c>
      <c r="F25" s="47">
        <v>2143178.75</v>
      </c>
      <c r="G25" s="47">
        <f t="shared" si="2"/>
        <v>-1656821.25</v>
      </c>
    </row>
    <row r="26" spans="1:7" x14ac:dyDescent="0.25">
      <c r="A26" s="77" t="s">
        <v>251</v>
      </c>
      <c r="B26" s="47">
        <v>8397307.7300000004</v>
      </c>
      <c r="C26" s="47">
        <v>696280.27</v>
      </c>
      <c r="D26" s="47">
        <v>9093588</v>
      </c>
      <c r="E26" s="47">
        <v>7461600</v>
      </c>
      <c r="F26" s="47">
        <v>7461600</v>
      </c>
      <c r="G26" s="47">
        <f t="shared" si="2"/>
        <v>-935707.73000000045</v>
      </c>
    </row>
    <row r="27" spans="1:7" x14ac:dyDescent="0.25">
      <c r="A27" s="77" t="s">
        <v>252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253</v>
      </c>
      <c r="B28" s="47">
        <f t="shared" ref="B28:G28" si="3">SUM(B29:B33)</f>
        <v>3134706</v>
      </c>
      <c r="C28" s="47">
        <f t="shared" si="3"/>
        <v>335004.69</v>
      </c>
      <c r="D28" s="47">
        <f t="shared" si="3"/>
        <v>3469710.69</v>
      </c>
      <c r="E28" s="47">
        <f t="shared" si="3"/>
        <v>2415749.88</v>
      </c>
      <c r="F28" s="47">
        <f t="shared" si="3"/>
        <v>2415749.88</v>
      </c>
      <c r="G28" s="47">
        <f t="shared" si="3"/>
        <v>-718956.12000000011</v>
      </c>
    </row>
    <row r="29" spans="1:7" x14ac:dyDescent="0.25">
      <c r="A29" s="77" t="s">
        <v>254</v>
      </c>
      <c r="B29" s="47">
        <v>3600</v>
      </c>
      <c r="C29" s="47">
        <v>6362</v>
      </c>
      <c r="D29" s="47">
        <v>9962</v>
      </c>
      <c r="E29" s="47">
        <v>4813.58</v>
      </c>
      <c r="F29" s="47">
        <v>4813.58</v>
      </c>
      <c r="G29" s="47">
        <f>F29-B29</f>
        <v>1213.58</v>
      </c>
    </row>
    <row r="30" spans="1:7" x14ac:dyDescent="0.25">
      <c r="A30" s="77" t="s">
        <v>255</v>
      </c>
      <c r="B30" s="47">
        <v>298806</v>
      </c>
      <c r="C30" s="47">
        <v>6049</v>
      </c>
      <c r="D30" s="47">
        <v>304855</v>
      </c>
      <c r="E30" s="47">
        <v>227869.75</v>
      </c>
      <c r="F30" s="47">
        <v>227869.75</v>
      </c>
      <c r="G30" s="47">
        <f t="shared" ref="G30:G34" si="4">F30-B30</f>
        <v>-70936.25</v>
      </c>
    </row>
    <row r="31" spans="1:7" x14ac:dyDescent="0.25">
      <c r="A31" s="77" t="s">
        <v>256</v>
      </c>
      <c r="B31" s="47">
        <v>1652100</v>
      </c>
      <c r="C31" s="47">
        <v>420611</v>
      </c>
      <c r="D31" s="47">
        <v>2072711</v>
      </c>
      <c r="E31" s="47">
        <v>1522153.13</v>
      </c>
      <c r="F31" s="47">
        <v>1522153.13</v>
      </c>
      <c r="G31" s="47">
        <f t="shared" si="4"/>
        <v>-129946.87000000011</v>
      </c>
    </row>
    <row r="32" spans="1:7" x14ac:dyDescent="0.25">
      <c r="A32" s="77" t="s">
        <v>257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258</v>
      </c>
      <c r="B33" s="47">
        <v>1180200</v>
      </c>
      <c r="C33" s="47">
        <v>-98017.31</v>
      </c>
      <c r="D33" s="47">
        <v>1082182.69</v>
      </c>
      <c r="E33" s="47">
        <v>660913.42000000004</v>
      </c>
      <c r="F33" s="47">
        <v>660913.42000000004</v>
      </c>
      <c r="G33" s="47">
        <f t="shared" si="4"/>
        <v>-519286.57999999996</v>
      </c>
    </row>
    <row r="34" spans="1:7" ht="14.45" customHeight="1" x14ac:dyDescent="0.25">
      <c r="A34" s="58" t="s">
        <v>259</v>
      </c>
      <c r="B34" s="47">
        <v>357133.4</v>
      </c>
      <c r="C34" s="47">
        <v>52975266</v>
      </c>
      <c r="D34" s="47">
        <v>53332399.399999999</v>
      </c>
      <c r="E34" s="47">
        <v>37825976.520000003</v>
      </c>
      <c r="F34" s="47">
        <v>37825976.520000003</v>
      </c>
      <c r="G34" s="47">
        <f t="shared" si="4"/>
        <v>37468843.120000005</v>
      </c>
    </row>
    <row r="35" spans="1:7" ht="14.45" customHeight="1" x14ac:dyDescent="0.25">
      <c r="A35" s="58" t="s">
        <v>260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261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262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263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264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265</v>
      </c>
      <c r="B41" s="4">
        <f t="shared" ref="B41:G41" si="7">SUM(B9,B10,B11,B12,B13,B14,B15,B16,B28,B34,B35,B37)</f>
        <v>216910397.42999998</v>
      </c>
      <c r="C41" s="4">
        <f t="shared" si="7"/>
        <v>66021968.200000003</v>
      </c>
      <c r="D41" s="4">
        <f t="shared" si="7"/>
        <v>282932365.63</v>
      </c>
      <c r="E41" s="4">
        <f t="shared" si="7"/>
        <v>233021698.72999999</v>
      </c>
      <c r="F41" s="4">
        <f t="shared" si="7"/>
        <v>232911101.16</v>
      </c>
      <c r="G41" s="4">
        <f t="shared" si="7"/>
        <v>16000703.730000004</v>
      </c>
    </row>
    <row r="42" spans="1:7" x14ac:dyDescent="0.25">
      <c r="A42" s="3" t="s">
        <v>266</v>
      </c>
      <c r="B42" s="93"/>
      <c r="C42" s="93"/>
      <c r="D42" s="93"/>
      <c r="E42" s="93"/>
      <c r="F42" s="93"/>
      <c r="G42" s="4">
        <f>IF(G41&gt;0,G41,0)</f>
        <v>16000703.730000004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267</v>
      </c>
      <c r="B44" s="49"/>
      <c r="C44" s="49"/>
      <c r="D44" s="49"/>
      <c r="E44" s="49"/>
      <c r="F44" s="49"/>
      <c r="G44" s="49"/>
    </row>
    <row r="45" spans="1:7" x14ac:dyDescent="0.25">
      <c r="A45" s="58" t="s">
        <v>268</v>
      </c>
      <c r="B45" s="47">
        <f t="shared" ref="B45:G45" si="8">SUM(B46:B53)</f>
        <v>238711332.20999998</v>
      </c>
      <c r="C45" s="47">
        <f t="shared" si="8"/>
        <v>372461.7799999998</v>
      </c>
      <c r="D45" s="47">
        <f t="shared" si="8"/>
        <v>239083793.99000001</v>
      </c>
      <c r="E45" s="47">
        <f t="shared" si="8"/>
        <v>199231252.25</v>
      </c>
      <c r="F45" s="47">
        <f t="shared" si="8"/>
        <v>199231252.25</v>
      </c>
      <c r="G45" s="47">
        <f t="shared" si="8"/>
        <v>-39480079.959999993</v>
      </c>
    </row>
    <row r="46" spans="1:7" x14ac:dyDescent="0.25">
      <c r="A46" s="80" t="s">
        <v>269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270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271</v>
      </c>
      <c r="B48" s="47">
        <v>132032225</v>
      </c>
      <c r="C48" s="47">
        <v>-2666689.7000000002</v>
      </c>
      <c r="D48" s="47">
        <v>129365535.3</v>
      </c>
      <c r="E48" s="47">
        <v>116583922.29000001</v>
      </c>
      <c r="F48" s="47">
        <v>116583922.29000001</v>
      </c>
      <c r="G48" s="47">
        <f t="shared" si="9"/>
        <v>-15448302.709999993</v>
      </c>
    </row>
    <row r="49" spans="1:7" ht="30" x14ac:dyDescent="0.25">
      <c r="A49" s="80" t="s">
        <v>272</v>
      </c>
      <c r="B49" s="47">
        <v>106679107.20999999</v>
      </c>
      <c r="C49" s="47">
        <v>3039151.48</v>
      </c>
      <c r="D49" s="47">
        <v>109718258.69</v>
      </c>
      <c r="E49" s="47">
        <v>82647329.959999993</v>
      </c>
      <c r="F49" s="47">
        <v>82647329.959999993</v>
      </c>
      <c r="G49" s="47">
        <f t="shared" si="9"/>
        <v>-24031777.25</v>
      </c>
    </row>
    <row r="50" spans="1:7" x14ac:dyDescent="0.25">
      <c r="A50" s="80" t="s">
        <v>273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274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275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276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277</v>
      </c>
      <c r="B54" s="47">
        <f t="shared" ref="B54:G54" si="10">SUM(B55:B58)</f>
        <v>0</v>
      </c>
      <c r="C54" s="47">
        <f t="shared" si="10"/>
        <v>746419.17</v>
      </c>
      <c r="D54" s="47">
        <f t="shared" si="10"/>
        <v>746419.17</v>
      </c>
      <c r="E54" s="47">
        <f t="shared" si="10"/>
        <v>703923.04</v>
      </c>
      <c r="F54" s="47">
        <f t="shared" si="10"/>
        <v>703923.04</v>
      </c>
      <c r="G54" s="47">
        <f t="shared" si="10"/>
        <v>703923.04</v>
      </c>
    </row>
    <row r="55" spans="1:7" x14ac:dyDescent="0.25">
      <c r="A55" s="81" t="s">
        <v>278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279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281</v>
      </c>
      <c r="B58" s="47">
        <v>0</v>
      </c>
      <c r="C58" s="47">
        <v>746419.17</v>
      </c>
      <c r="D58" s="47">
        <v>746419.17</v>
      </c>
      <c r="E58" s="47">
        <v>703923.04</v>
      </c>
      <c r="F58" s="47">
        <v>703923.04</v>
      </c>
      <c r="G58" s="47">
        <f t="shared" si="11"/>
        <v>703923.04</v>
      </c>
    </row>
    <row r="59" spans="1:7" x14ac:dyDescent="0.25">
      <c r="A59" s="58" t="s">
        <v>282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283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284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285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286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287</v>
      </c>
      <c r="B65" s="4">
        <f t="shared" ref="B65:G65" si="14">B45+B54+B59+B62+B63</f>
        <v>238711332.20999998</v>
      </c>
      <c r="C65" s="4">
        <f t="shared" si="14"/>
        <v>1118880.9499999997</v>
      </c>
      <c r="D65" s="4">
        <f t="shared" si="14"/>
        <v>239830213.16</v>
      </c>
      <c r="E65" s="4">
        <f t="shared" si="14"/>
        <v>199935175.28999999</v>
      </c>
      <c r="F65" s="4">
        <f t="shared" si="14"/>
        <v>199935175.28999999</v>
      </c>
      <c r="G65" s="4">
        <f t="shared" si="14"/>
        <v>-38776156.919999994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288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289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290</v>
      </c>
      <c r="B70" s="4">
        <f>B41+B65+B67</f>
        <v>455621729.63999999</v>
      </c>
      <c r="C70" s="4">
        <f t="shared" ref="C70:G70" si="16">C41+C65+C67</f>
        <v>67140849.150000006</v>
      </c>
      <c r="D70" s="4">
        <f t="shared" si="16"/>
        <v>522762578.78999996</v>
      </c>
      <c r="E70" s="4">
        <f t="shared" si="16"/>
        <v>432956874.01999998</v>
      </c>
      <c r="F70" s="4">
        <f t="shared" si="16"/>
        <v>432846276.44999999</v>
      </c>
      <c r="G70" s="4">
        <f t="shared" si="16"/>
        <v>-22775453.18999999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291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292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293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294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00000000-0002-0000-04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5:F45 B60:F69 G9:G15 G60:G76 G55:G58 G38:G53 B54:F54 B71:F75 C70:F70" unlockedFormula="1"/>
    <ignoredError sqref="B28:F28 B59:F59" formulaRange="1" unlockedFormula="1"/>
    <ignoredError sqref="G59 G54 G17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/>
  </sheetPr>
  <dimension ref="A1:G160"/>
  <sheetViews>
    <sheetView showGridLines="0" zoomScale="60" zoomScaleNormal="60" workbookViewId="0">
      <selection activeCell="F139" sqref="F139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4" width="20.140625" bestFit="1" customWidth="1"/>
    <col min="5" max="6" width="19.140625" bestFit="1" customWidth="1"/>
    <col min="7" max="7" width="21.28515625" bestFit="1" customWidth="1"/>
    <col min="8" max="8" width="2.28515625" customWidth="1"/>
  </cols>
  <sheetData>
    <row r="1" spans="1:7" ht="40.9" customHeight="1" x14ac:dyDescent="0.25">
      <c r="A1" s="182" t="s">
        <v>295</v>
      </c>
      <c r="B1" s="174"/>
      <c r="C1" s="174"/>
      <c r="D1" s="174"/>
      <c r="E1" s="174"/>
      <c r="F1" s="174"/>
      <c r="G1" s="175"/>
    </row>
    <row r="2" spans="1:7" x14ac:dyDescent="0.25">
      <c r="A2" s="125" t="str">
        <f>'Formato 1'!A2</f>
        <v>MUNICIPIO DE SAN FELIPE</v>
      </c>
      <c r="B2" s="125"/>
      <c r="C2" s="125"/>
      <c r="D2" s="125"/>
      <c r="E2" s="125"/>
      <c r="F2" s="125"/>
      <c r="G2" s="125"/>
    </row>
    <row r="3" spans="1:7" x14ac:dyDescent="0.25">
      <c r="A3" s="126" t="s">
        <v>296</v>
      </c>
      <c r="B3" s="126"/>
      <c r="C3" s="126"/>
      <c r="D3" s="126"/>
      <c r="E3" s="126"/>
      <c r="F3" s="126"/>
      <c r="G3" s="126"/>
    </row>
    <row r="4" spans="1:7" x14ac:dyDescent="0.25">
      <c r="A4" s="126" t="s">
        <v>297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31 de Marzo de 2024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2</v>
      </c>
      <c r="B6" s="127"/>
      <c r="C6" s="127"/>
      <c r="D6" s="127"/>
      <c r="E6" s="127"/>
      <c r="F6" s="127"/>
      <c r="G6" s="127"/>
    </row>
    <row r="7" spans="1:7" x14ac:dyDescent="0.25">
      <c r="A7" s="180" t="s">
        <v>4</v>
      </c>
      <c r="B7" s="180" t="s">
        <v>298</v>
      </c>
      <c r="C7" s="180"/>
      <c r="D7" s="180"/>
      <c r="E7" s="180"/>
      <c r="F7" s="180"/>
      <c r="G7" s="181" t="s">
        <v>299</v>
      </c>
    </row>
    <row r="8" spans="1:7" ht="30" x14ac:dyDescent="0.25">
      <c r="A8" s="180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80"/>
    </row>
    <row r="9" spans="1:7" x14ac:dyDescent="0.25">
      <c r="A9" s="27" t="s">
        <v>304</v>
      </c>
      <c r="B9" s="83">
        <f t="shared" ref="B9:G9" si="0">SUM(B10,B18,B28,B38,B48,B58,B62,B71,B75)</f>
        <v>216910397.42999998</v>
      </c>
      <c r="C9" s="83">
        <f t="shared" si="0"/>
        <v>73140165.349999994</v>
      </c>
      <c r="D9" s="83">
        <f t="shared" si="0"/>
        <v>290050562.77999997</v>
      </c>
      <c r="E9" s="83">
        <f t="shared" si="0"/>
        <v>196625636.98000002</v>
      </c>
      <c r="F9" s="83">
        <f t="shared" si="0"/>
        <v>195846741.46000004</v>
      </c>
      <c r="G9" s="83">
        <f t="shared" si="0"/>
        <v>93424925.799999997</v>
      </c>
    </row>
    <row r="10" spans="1:7" x14ac:dyDescent="0.25">
      <c r="A10" s="84" t="s">
        <v>305</v>
      </c>
      <c r="B10" s="83">
        <f t="shared" ref="B10:G10" si="1">SUM(B11:B17)</f>
        <v>139662787.69</v>
      </c>
      <c r="C10" s="83">
        <f t="shared" si="1"/>
        <v>0</v>
      </c>
      <c r="D10" s="83">
        <f t="shared" si="1"/>
        <v>139662787.69</v>
      </c>
      <c r="E10" s="83">
        <f t="shared" si="1"/>
        <v>90868140.859999999</v>
      </c>
      <c r="F10" s="83">
        <f t="shared" si="1"/>
        <v>90868140.859999999</v>
      </c>
      <c r="G10" s="83">
        <f t="shared" si="1"/>
        <v>48794646.829999998</v>
      </c>
    </row>
    <row r="11" spans="1:7" x14ac:dyDescent="0.25">
      <c r="A11" s="85" t="s">
        <v>306</v>
      </c>
      <c r="B11" s="75">
        <v>85281095.519999996</v>
      </c>
      <c r="C11" s="75">
        <v>0</v>
      </c>
      <c r="D11" s="75">
        <v>85281095.519999996</v>
      </c>
      <c r="E11" s="75">
        <v>60800548.32</v>
      </c>
      <c r="F11" s="75">
        <v>60800548.32</v>
      </c>
      <c r="G11" s="75">
        <f>D11-E11</f>
        <v>24480547.199999996</v>
      </c>
    </row>
    <row r="12" spans="1:7" x14ac:dyDescent="0.25">
      <c r="A12" s="85" t="s">
        <v>307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f t="shared" ref="G12:G17" si="2">D12-E12</f>
        <v>0</v>
      </c>
    </row>
    <row r="13" spans="1:7" x14ac:dyDescent="0.25">
      <c r="A13" s="85" t="s">
        <v>308</v>
      </c>
      <c r="B13" s="75">
        <v>12804977.859999999</v>
      </c>
      <c r="C13" s="75">
        <v>0</v>
      </c>
      <c r="D13" s="75">
        <v>12804977.859999999</v>
      </c>
      <c r="E13" s="75">
        <v>2068717.75</v>
      </c>
      <c r="F13" s="75">
        <v>2068717.75</v>
      </c>
      <c r="G13" s="75">
        <f t="shared" si="2"/>
        <v>10736260.109999999</v>
      </c>
    </row>
    <row r="14" spans="1:7" x14ac:dyDescent="0.25">
      <c r="A14" s="85" t="s">
        <v>309</v>
      </c>
      <c r="B14" s="75">
        <v>23978170.039999999</v>
      </c>
      <c r="C14" s="75">
        <v>0</v>
      </c>
      <c r="D14" s="75">
        <v>23978170.039999999</v>
      </c>
      <c r="E14" s="75">
        <v>15335198.68</v>
      </c>
      <c r="F14" s="75">
        <v>15335198.68</v>
      </c>
      <c r="G14" s="75">
        <f t="shared" si="2"/>
        <v>8642971.3599999994</v>
      </c>
    </row>
    <row r="15" spans="1:7" x14ac:dyDescent="0.25">
      <c r="A15" s="85" t="s">
        <v>310</v>
      </c>
      <c r="B15" s="75">
        <v>14157611.470000001</v>
      </c>
      <c r="C15" s="75">
        <v>0</v>
      </c>
      <c r="D15" s="75">
        <v>14157611.470000001</v>
      </c>
      <c r="E15" s="75">
        <v>10214047.91</v>
      </c>
      <c r="F15" s="75">
        <v>10214047.91</v>
      </c>
      <c r="G15" s="75">
        <f t="shared" si="2"/>
        <v>3943563.5600000005</v>
      </c>
    </row>
    <row r="16" spans="1:7" x14ac:dyDescent="0.25">
      <c r="A16" s="85" t="s">
        <v>311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f t="shared" si="2"/>
        <v>0</v>
      </c>
    </row>
    <row r="17" spans="1:7" x14ac:dyDescent="0.25">
      <c r="A17" s="85" t="s">
        <v>312</v>
      </c>
      <c r="B17" s="75">
        <v>3440932.8</v>
      </c>
      <c r="C17" s="75">
        <v>0</v>
      </c>
      <c r="D17" s="75">
        <v>3440932.8</v>
      </c>
      <c r="E17" s="75">
        <v>2449628.2000000002</v>
      </c>
      <c r="F17" s="75">
        <v>2449628.2000000002</v>
      </c>
      <c r="G17" s="75">
        <f t="shared" si="2"/>
        <v>991304.59999999963</v>
      </c>
    </row>
    <row r="18" spans="1:7" x14ac:dyDescent="0.25">
      <c r="A18" s="84" t="s">
        <v>313</v>
      </c>
      <c r="B18" s="83">
        <f t="shared" ref="B18:G18" si="3">SUM(B19:B27)</f>
        <v>5142200.0600000005</v>
      </c>
      <c r="C18" s="83">
        <f t="shared" si="3"/>
        <v>5218571.9899999993</v>
      </c>
      <c r="D18" s="83">
        <f t="shared" si="3"/>
        <v>10360772.050000001</v>
      </c>
      <c r="E18" s="83">
        <f t="shared" si="3"/>
        <v>8574801.9300000016</v>
      </c>
      <c r="F18" s="83">
        <f t="shared" si="3"/>
        <v>8574801.9300000016</v>
      </c>
      <c r="G18" s="83">
        <f t="shared" si="3"/>
        <v>1785970.12</v>
      </c>
    </row>
    <row r="19" spans="1:7" x14ac:dyDescent="0.25">
      <c r="A19" s="85" t="s">
        <v>314</v>
      </c>
      <c r="B19" s="75">
        <v>1746876.15</v>
      </c>
      <c r="C19" s="75">
        <v>-373500</v>
      </c>
      <c r="D19" s="75">
        <v>1373376.15</v>
      </c>
      <c r="E19" s="75">
        <v>657673.99</v>
      </c>
      <c r="F19" s="75">
        <v>657673.99</v>
      </c>
      <c r="G19" s="75">
        <f>D19-E19</f>
        <v>715702.15999999992</v>
      </c>
    </row>
    <row r="20" spans="1:7" x14ac:dyDescent="0.25">
      <c r="A20" s="85" t="s">
        <v>315</v>
      </c>
      <c r="B20" s="75">
        <v>342409.19</v>
      </c>
      <c r="C20" s="75">
        <v>-133000</v>
      </c>
      <c r="D20" s="75">
        <v>209409.19</v>
      </c>
      <c r="E20" s="75">
        <v>119546.13</v>
      </c>
      <c r="F20" s="75">
        <v>119546.13</v>
      </c>
      <c r="G20" s="75">
        <f t="shared" ref="G20:G27" si="4">D20-E20</f>
        <v>89863.06</v>
      </c>
    </row>
    <row r="21" spans="1:7" x14ac:dyDescent="0.25">
      <c r="A21" s="85" t="s">
        <v>316</v>
      </c>
      <c r="B21" s="75">
        <v>8166.35</v>
      </c>
      <c r="C21" s="75">
        <v>0</v>
      </c>
      <c r="D21" s="75">
        <v>8166.35</v>
      </c>
      <c r="E21" s="75">
        <v>0</v>
      </c>
      <c r="F21" s="75">
        <v>0</v>
      </c>
      <c r="G21" s="75">
        <f t="shared" si="4"/>
        <v>8166.35</v>
      </c>
    </row>
    <row r="22" spans="1:7" x14ac:dyDescent="0.25">
      <c r="A22" s="85" t="s">
        <v>317</v>
      </c>
      <c r="B22" s="75">
        <v>178452.11</v>
      </c>
      <c r="C22" s="75">
        <v>4979000</v>
      </c>
      <c r="D22" s="75">
        <v>5157452.1100000003</v>
      </c>
      <c r="E22" s="75">
        <v>4851815.9000000004</v>
      </c>
      <c r="F22" s="75">
        <v>4851815.9000000004</v>
      </c>
      <c r="G22" s="75">
        <f t="shared" si="4"/>
        <v>305636.20999999996</v>
      </c>
    </row>
    <row r="23" spans="1:7" x14ac:dyDescent="0.25">
      <c r="A23" s="85" t="s">
        <v>318</v>
      </c>
      <c r="B23" s="75">
        <v>56892</v>
      </c>
      <c r="C23" s="75">
        <v>55000</v>
      </c>
      <c r="D23" s="75">
        <v>111892</v>
      </c>
      <c r="E23" s="75">
        <v>92120</v>
      </c>
      <c r="F23" s="75">
        <v>92120</v>
      </c>
      <c r="G23" s="75">
        <f t="shared" si="4"/>
        <v>19772</v>
      </c>
    </row>
    <row r="24" spans="1:7" x14ac:dyDescent="0.25">
      <c r="A24" s="85" t="s">
        <v>319</v>
      </c>
      <c r="B24" s="75">
        <v>2221737.52</v>
      </c>
      <c r="C24" s="75">
        <v>566058.89</v>
      </c>
      <c r="D24" s="75">
        <v>2787796.41</v>
      </c>
      <c r="E24" s="75">
        <v>2412100.61</v>
      </c>
      <c r="F24" s="75">
        <v>2412100.61</v>
      </c>
      <c r="G24" s="75">
        <f t="shared" si="4"/>
        <v>375695.80000000028</v>
      </c>
    </row>
    <row r="25" spans="1:7" x14ac:dyDescent="0.25">
      <c r="A25" s="85" t="s">
        <v>320</v>
      </c>
      <c r="B25" s="75">
        <v>135162.4</v>
      </c>
      <c r="C25" s="75">
        <v>18500</v>
      </c>
      <c r="D25" s="75">
        <v>153662.39999999999</v>
      </c>
      <c r="E25" s="75">
        <v>127091.74</v>
      </c>
      <c r="F25" s="75">
        <v>127091.74</v>
      </c>
      <c r="G25" s="75">
        <f t="shared" si="4"/>
        <v>26570.659999999989</v>
      </c>
    </row>
    <row r="26" spans="1:7" x14ac:dyDescent="0.25">
      <c r="A26" s="85" t="s">
        <v>321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f t="shared" si="4"/>
        <v>0</v>
      </c>
    </row>
    <row r="27" spans="1:7" x14ac:dyDescent="0.25">
      <c r="A27" s="85" t="s">
        <v>322</v>
      </c>
      <c r="B27" s="75">
        <v>452504.34</v>
      </c>
      <c r="C27" s="75">
        <v>106513.1</v>
      </c>
      <c r="D27" s="75">
        <v>559017.44000000006</v>
      </c>
      <c r="E27" s="75">
        <v>314453.56</v>
      </c>
      <c r="F27" s="75">
        <v>314453.56</v>
      </c>
      <c r="G27" s="75">
        <f t="shared" si="4"/>
        <v>244563.88000000006</v>
      </c>
    </row>
    <row r="28" spans="1:7" x14ac:dyDescent="0.25">
      <c r="A28" s="84" t="s">
        <v>323</v>
      </c>
      <c r="B28" s="83">
        <f t="shared" ref="B28:G28" si="5">SUM(B29:B37)</f>
        <v>30615302.640000001</v>
      </c>
      <c r="C28" s="83">
        <f t="shared" si="5"/>
        <v>16905163.670000002</v>
      </c>
      <c r="D28" s="83">
        <f t="shared" si="5"/>
        <v>47520466.310000002</v>
      </c>
      <c r="E28" s="83">
        <f t="shared" si="5"/>
        <v>23506241.34</v>
      </c>
      <c r="F28" s="83">
        <f t="shared" si="5"/>
        <v>23501775.34</v>
      </c>
      <c r="G28" s="83">
        <f t="shared" si="5"/>
        <v>24014224.970000003</v>
      </c>
    </row>
    <row r="29" spans="1:7" x14ac:dyDescent="0.25">
      <c r="A29" s="85" t="s">
        <v>324</v>
      </c>
      <c r="B29" s="75">
        <v>259000</v>
      </c>
      <c r="C29" s="75">
        <v>15000</v>
      </c>
      <c r="D29" s="75">
        <v>274000</v>
      </c>
      <c r="E29" s="75">
        <v>178315.51999999999</v>
      </c>
      <c r="F29" s="75">
        <v>178315.51999999999</v>
      </c>
      <c r="G29" s="75">
        <f>D29-E29</f>
        <v>95684.48000000001</v>
      </c>
    </row>
    <row r="30" spans="1:7" x14ac:dyDescent="0.25">
      <c r="A30" s="85" t="s">
        <v>325</v>
      </c>
      <c r="B30" s="75">
        <v>1840239.77</v>
      </c>
      <c r="C30" s="75">
        <v>8500</v>
      </c>
      <c r="D30" s="75">
        <v>1848739.77</v>
      </c>
      <c r="E30" s="75">
        <v>1236977.56</v>
      </c>
      <c r="F30" s="75">
        <v>1236977.56</v>
      </c>
      <c r="G30" s="75">
        <f t="shared" ref="G30:G37" si="6">D30-E30</f>
        <v>611762.21</v>
      </c>
    </row>
    <row r="31" spans="1:7" x14ac:dyDescent="0.25">
      <c r="A31" s="85" t="s">
        <v>326</v>
      </c>
      <c r="B31" s="75">
        <v>7039037.3700000001</v>
      </c>
      <c r="C31" s="75">
        <v>-774699.6</v>
      </c>
      <c r="D31" s="75">
        <v>6264337.7700000005</v>
      </c>
      <c r="E31" s="75">
        <v>3698887.26</v>
      </c>
      <c r="F31" s="75">
        <v>3698887.26</v>
      </c>
      <c r="G31" s="75">
        <f t="shared" si="6"/>
        <v>2565450.5100000007</v>
      </c>
    </row>
    <row r="32" spans="1:7" x14ac:dyDescent="0.25">
      <c r="A32" s="85" t="s">
        <v>327</v>
      </c>
      <c r="B32" s="75">
        <v>1167133.3999999999</v>
      </c>
      <c r="C32" s="75">
        <v>-10448.4</v>
      </c>
      <c r="D32" s="75">
        <v>1156685</v>
      </c>
      <c r="E32" s="75">
        <v>258017.16</v>
      </c>
      <c r="F32" s="75">
        <v>253551.16</v>
      </c>
      <c r="G32" s="75">
        <f t="shared" si="6"/>
        <v>898667.84</v>
      </c>
    </row>
    <row r="33" spans="1:7" ht="14.45" customHeight="1" x14ac:dyDescent="0.25">
      <c r="A33" s="85" t="s">
        <v>328</v>
      </c>
      <c r="B33" s="75">
        <v>319722.59999999998</v>
      </c>
      <c r="C33" s="75">
        <v>26800</v>
      </c>
      <c r="D33" s="75">
        <v>346522.6</v>
      </c>
      <c r="E33" s="75">
        <v>213197.28</v>
      </c>
      <c r="F33" s="75">
        <v>213197.28</v>
      </c>
      <c r="G33" s="75">
        <f t="shared" si="6"/>
        <v>133325.31999999998</v>
      </c>
    </row>
    <row r="34" spans="1:7" ht="14.45" customHeight="1" x14ac:dyDescent="0.25">
      <c r="A34" s="85" t="s">
        <v>329</v>
      </c>
      <c r="B34" s="75">
        <v>421202.91</v>
      </c>
      <c r="C34" s="75">
        <v>0</v>
      </c>
      <c r="D34" s="75">
        <v>421202.91</v>
      </c>
      <c r="E34" s="75">
        <v>273440</v>
      </c>
      <c r="F34" s="75">
        <v>273440</v>
      </c>
      <c r="G34" s="75">
        <f t="shared" si="6"/>
        <v>147762.90999999997</v>
      </c>
    </row>
    <row r="35" spans="1:7" ht="14.45" customHeight="1" x14ac:dyDescent="0.25">
      <c r="A35" s="85" t="s">
        <v>330</v>
      </c>
      <c r="B35" s="75">
        <v>69040.7</v>
      </c>
      <c r="C35" s="75">
        <v>1500</v>
      </c>
      <c r="D35" s="75">
        <v>70540.7</v>
      </c>
      <c r="E35" s="75">
        <v>23894.22</v>
      </c>
      <c r="F35" s="75">
        <v>23894.22</v>
      </c>
      <c r="G35" s="75">
        <f t="shared" si="6"/>
        <v>46646.479999999996</v>
      </c>
    </row>
    <row r="36" spans="1:7" ht="14.45" customHeight="1" x14ac:dyDescent="0.25">
      <c r="A36" s="85" t="s">
        <v>331</v>
      </c>
      <c r="B36" s="75">
        <v>6725000</v>
      </c>
      <c r="C36" s="75">
        <v>9270000</v>
      </c>
      <c r="D36" s="75">
        <v>15995000</v>
      </c>
      <c r="E36" s="75">
        <v>15428044.59</v>
      </c>
      <c r="F36" s="75">
        <v>15428044.59</v>
      </c>
      <c r="G36" s="75">
        <f t="shared" si="6"/>
        <v>566955.41000000015</v>
      </c>
    </row>
    <row r="37" spans="1:7" ht="14.45" customHeight="1" x14ac:dyDescent="0.25">
      <c r="A37" s="85" t="s">
        <v>332</v>
      </c>
      <c r="B37" s="75">
        <v>12774925.890000001</v>
      </c>
      <c r="C37" s="75">
        <v>8368511.6699999999</v>
      </c>
      <c r="D37" s="75">
        <v>21143437.560000002</v>
      </c>
      <c r="E37" s="75">
        <v>2195467.75</v>
      </c>
      <c r="F37" s="75">
        <v>2195467.75</v>
      </c>
      <c r="G37" s="75">
        <f t="shared" si="6"/>
        <v>18947969.810000002</v>
      </c>
    </row>
    <row r="38" spans="1:7" x14ac:dyDescent="0.25">
      <c r="A38" s="84" t="s">
        <v>333</v>
      </c>
      <c r="B38" s="83">
        <f t="shared" ref="B38:G38" si="7">SUM(B39:B47)</f>
        <v>28298657.039999999</v>
      </c>
      <c r="C38" s="83">
        <f t="shared" si="7"/>
        <v>1819983.6800000002</v>
      </c>
      <c r="D38" s="83">
        <f t="shared" si="7"/>
        <v>30118640.719999999</v>
      </c>
      <c r="E38" s="83">
        <f t="shared" si="7"/>
        <v>20617308.629999999</v>
      </c>
      <c r="F38" s="83">
        <f t="shared" si="7"/>
        <v>20617308.629999999</v>
      </c>
      <c r="G38" s="83">
        <f t="shared" si="7"/>
        <v>9501332.0899999999</v>
      </c>
    </row>
    <row r="39" spans="1:7" x14ac:dyDescent="0.25">
      <c r="A39" s="85" t="s">
        <v>334</v>
      </c>
      <c r="B39" s="75">
        <v>7782935.5999999996</v>
      </c>
      <c r="C39" s="75">
        <v>0</v>
      </c>
      <c r="D39" s="75">
        <v>7782935.5999999996</v>
      </c>
      <c r="E39" s="75">
        <v>6226348.4800000004</v>
      </c>
      <c r="F39" s="75">
        <v>6226348.4800000004</v>
      </c>
      <c r="G39" s="75">
        <f>D39-E39</f>
        <v>1556587.1199999992</v>
      </c>
    </row>
    <row r="40" spans="1:7" x14ac:dyDescent="0.25">
      <c r="A40" s="85" t="s">
        <v>335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47" si="8">D40-E40</f>
        <v>0</v>
      </c>
    </row>
    <row r="41" spans="1:7" x14ac:dyDescent="0.25">
      <c r="A41" s="85" t="s">
        <v>336</v>
      </c>
      <c r="B41" s="75">
        <v>0</v>
      </c>
      <c r="C41" s="75">
        <v>1000000</v>
      </c>
      <c r="D41" s="75">
        <v>1000000</v>
      </c>
      <c r="E41" s="75">
        <v>445935</v>
      </c>
      <c r="F41" s="75">
        <v>445935</v>
      </c>
      <c r="G41" s="75">
        <f t="shared" si="8"/>
        <v>554065</v>
      </c>
    </row>
    <row r="42" spans="1:7" x14ac:dyDescent="0.25">
      <c r="A42" s="85" t="s">
        <v>337</v>
      </c>
      <c r="B42" s="75">
        <v>6870000</v>
      </c>
      <c r="C42" s="75">
        <v>819983.68</v>
      </c>
      <c r="D42" s="75">
        <v>7689983.6799999997</v>
      </c>
      <c r="E42" s="75">
        <v>6988299.0599999996</v>
      </c>
      <c r="F42" s="75">
        <v>6988299.0599999996</v>
      </c>
      <c r="G42" s="75">
        <f t="shared" si="8"/>
        <v>701684.62000000011</v>
      </c>
    </row>
    <row r="43" spans="1:7" x14ac:dyDescent="0.25">
      <c r="A43" s="85" t="s">
        <v>338</v>
      </c>
      <c r="B43" s="75">
        <v>13645721.439999999</v>
      </c>
      <c r="C43" s="75">
        <v>0</v>
      </c>
      <c r="D43" s="75">
        <v>13645721.439999999</v>
      </c>
      <c r="E43" s="75">
        <v>6956726.0899999999</v>
      </c>
      <c r="F43" s="75">
        <v>6956726.0899999999</v>
      </c>
      <c r="G43" s="75">
        <f t="shared" si="8"/>
        <v>6688995.3499999996</v>
      </c>
    </row>
    <row r="44" spans="1:7" x14ac:dyDescent="0.25">
      <c r="A44" s="85" t="s">
        <v>339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8"/>
        <v>0</v>
      </c>
    </row>
    <row r="45" spans="1:7" x14ac:dyDescent="0.25">
      <c r="A45" s="85" t="s">
        <v>340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8"/>
        <v>0</v>
      </c>
    </row>
    <row r="46" spans="1:7" x14ac:dyDescent="0.25">
      <c r="A46" s="85" t="s">
        <v>341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8"/>
        <v>0</v>
      </c>
    </row>
    <row r="47" spans="1:7" x14ac:dyDescent="0.25">
      <c r="A47" s="85" t="s">
        <v>342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8"/>
        <v>0</v>
      </c>
    </row>
    <row r="48" spans="1:7" x14ac:dyDescent="0.25">
      <c r="A48" s="84" t="s">
        <v>343</v>
      </c>
      <c r="B48" s="83">
        <f t="shared" ref="B48:G48" si="9">SUM(B49:B57)</f>
        <v>2891450</v>
      </c>
      <c r="C48" s="83">
        <f t="shared" si="9"/>
        <v>2003680.01</v>
      </c>
      <c r="D48" s="83">
        <f t="shared" si="9"/>
        <v>4895130.01</v>
      </c>
      <c r="E48" s="83">
        <f t="shared" si="9"/>
        <v>2084744.8</v>
      </c>
      <c r="F48" s="83">
        <f t="shared" si="9"/>
        <v>2084744.8</v>
      </c>
      <c r="G48" s="83">
        <f t="shared" si="9"/>
        <v>2810385.21</v>
      </c>
    </row>
    <row r="49" spans="1:7" x14ac:dyDescent="0.25">
      <c r="A49" s="85" t="s">
        <v>344</v>
      </c>
      <c r="B49" s="75">
        <v>404990</v>
      </c>
      <c r="C49" s="75">
        <v>125000</v>
      </c>
      <c r="D49" s="75">
        <v>529990</v>
      </c>
      <c r="E49" s="75">
        <v>101674.84</v>
      </c>
      <c r="F49" s="75">
        <v>101674.84</v>
      </c>
      <c r="G49" s="75">
        <f>D49-E49</f>
        <v>428315.16000000003</v>
      </c>
    </row>
    <row r="50" spans="1:7" x14ac:dyDescent="0.25">
      <c r="A50" s="85" t="s">
        <v>345</v>
      </c>
      <c r="B50" s="75">
        <v>20000</v>
      </c>
      <c r="C50" s="75">
        <v>10000</v>
      </c>
      <c r="D50" s="75">
        <v>30000</v>
      </c>
      <c r="E50" s="75">
        <v>27499.94</v>
      </c>
      <c r="F50" s="75">
        <v>27499.94</v>
      </c>
      <c r="G50" s="75">
        <f t="shared" ref="G50:G57" si="10">D50-E50</f>
        <v>2500.0600000000013</v>
      </c>
    </row>
    <row r="51" spans="1:7" x14ac:dyDescent="0.25">
      <c r="A51" s="85" t="s">
        <v>346</v>
      </c>
      <c r="B51" s="75">
        <v>0</v>
      </c>
      <c r="C51" s="75">
        <v>0</v>
      </c>
      <c r="D51" s="75">
        <v>0</v>
      </c>
      <c r="E51" s="75">
        <v>0</v>
      </c>
      <c r="F51" s="75">
        <v>0</v>
      </c>
      <c r="G51" s="75">
        <f t="shared" si="10"/>
        <v>0</v>
      </c>
    </row>
    <row r="52" spans="1:7" x14ac:dyDescent="0.25">
      <c r="A52" s="85" t="s">
        <v>347</v>
      </c>
      <c r="B52" s="75">
        <v>45000</v>
      </c>
      <c r="C52" s="75">
        <v>1854200</v>
      </c>
      <c r="D52" s="75">
        <v>1899200</v>
      </c>
      <c r="E52" s="75">
        <v>1899200</v>
      </c>
      <c r="F52" s="75">
        <v>1899200</v>
      </c>
      <c r="G52" s="75">
        <f t="shared" si="10"/>
        <v>0</v>
      </c>
    </row>
    <row r="53" spans="1:7" x14ac:dyDescent="0.25">
      <c r="A53" s="85" t="s">
        <v>348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f t="shared" si="10"/>
        <v>0</v>
      </c>
    </row>
    <row r="54" spans="1:7" x14ac:dyDescent="0.25">
      <c r="A54" s="85" t="s">
        <v>349</v>
      </c>
      <c r="B54" s="75">
        <v>79660</v>
      </c>
      <c r="C54" s="75">
        <v>-12500</v>
      </c>
      <c r="D54" s="75">
        <v>67160</v>
      </c>
      <c r="E54" s="75">
        <v>36615</v>
      </c>
      <c r="F54" s="75">
        <v>36615</v>
      </c>
      <c r="G54" s="75">
        <f t="shared" si="10"/>
        <v>30545</v>
      </c>
    </row>
    <row r="55" spans="1:7" x14ac:dyDescent="0.25">
      <c r="A55" s="85" t="s">
        <v>350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f t="shared" si="10"/>
        <v>0</v>
      </c>
    </row>
    <row r="56" spans="1:7" x14ac:dyDescent="0.25">
      <c r="A56" s="85" t="s">
        <v>351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f t="shared" si="10"/>
        <v>0</v>
      </c>
    </row>
    <row r="57" spans="1:7" x14ac:dyDescent="0.25">
      <c r="A57" s="85" t="s">
        <v>352</v>
      </c>
      <c r="B57" s="75">
        <v>2341800</v>
      </c>
      <c r="C57" s="75">
        <v>26980.01</v>
      </c>
      <c r="D57" s="75">
        <v>2368780.0099999998</v>
      </c>
      <c r="E57" s="75">
        <v>19755.02</v>
      </c>
      <c r="F57" s="75">
        <v>19755.02</v>
      </c>
      <c r="G57" s="75">
        <f t="shared" si="10"/>
        <v>2349024.9899999998</v>
      </c>
    </row>
    <row r="58" spans="1:7" x14ac:dyDescent="0.25">
      <c r="A58" s="84" t="s">
        <v>353</v>
      </c>
      <c r="B58" s="83">
        <f t="shared" ref="B58:G58" si="11">SUM(B59:B61)</f>
        <v>0</v>
      </c>
      <c r="C58" s="83">
        <f t="shared" si="11"/>
        <v>56892766</v>
      </c>
      <c r="D58" s="83">
        <f t="shared" si="11"/>
        <v>56892766</v>
      </c>
      <c r="E58" s="83">
        <f t="shared" si="11"/>
        <v>50974399.420000002</v>
      </c>
      <c r="F58" s="83">
        <f t="shared" si="11"/>
        <v>50199969.899999999</v>
      </c>
      <c r="G58" s="83">
        <f t="shared" si="11"/>
        <v>5918366.5799999982</v>
      </c>
    </row>
    <row r="59" spans="1:7" x14ac:dyDescent="0.25">
      <c r="A59" s="85" t="s">
        <v>354</v>
      </c>
      <c r="B59" s="75">
        <v>0</v>
      </c>
      <c r="C59" s="75">
        <v>56892766</v>
      </c>
      <c r="D59" s="75">
        <v>56892766</v>
      </c>
      <c r="E59" s="75">
        <v>50974399.420000002</v>
      </c>
      <c r="F59" s="75">
        <v>50199969.899999999</v>
      </c>
      <c r="G59" s="75">
        <f>D59-E59</f>
        <v>5918366.5799999982</v>
      </c>
    </row>
    <row r="60" spans="1:7" x14ac:dyDescent="0.25">
      <c r="A60" s="85" t="s">
        <v>355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f t="shared" ref="G60:G61" si="12">D60-E60</f>
        <v>0</v>
      </c>
    </row>
    <row r="61" spans="1:7" x14ac:dyDescent="0.25">
      <c r="A61" s="85" t="s">
        <v>356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f t="shared" si="12"/>
        <v>0</v>
      </c>
    </row>
    <row r="62" spans="1:7" x14ac:dyDescent="0.25">
      <c r="A62" s="84" t="s">
        <v>357</v>
      </c>
      <c r="B62" s="83">
        <f t="shared" ref="B62:G62" si="13">SUM(B63:B67,B69:B70)</f>
        <v>9700000</v>
      </c>
      <c r="C62" s="83">
        <f t="shared" si="13"/>
        <v>-9700000</v>
      </c>
      <c r="D62" s="83">
        <f t="shared" si="13"/>
        <v>0</v>
      </c>
      <c r="E62" s="83">
        <f t="shared" si="13"/>
        <v>0</v>
      </c>
      <c r="F62" s="83">
        <f t="shared" si="13"/>
        <v>0</v>
      </c>
      <c r="G62" s="83">
        <f t="shared" si="13"/>
        <v>0</v>
      </c>
    </row>
    <row r="63" spans="1:7" x14ac:dyDescent="0.25">
      <c r="A63" s="85" t="s">
        <v>358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359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4">D64-E64</f>
        <v>0</v>
      </c>
    </row>
    <row r="65" spans="1:7" x14ac:dyDescent="0.25">
      <c r="A65" s="85" t="s">
        <v>360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4"/>
        <v>0</v>
      </c>
    </row>
    <row r="66" spans="1:7" x14ac:dyDescent="0.25">
      <c r="A66" s="85" t="s">
        <v>361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4"/>
        <v>0</v>
      </c>
    </row>
    <row r="67" spans="1:7" x14ac:dyDescent="0.25">
      <c r="A67" s="85" t="s">
        <v>362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4"/>
        <v>0</v>
      </c>
    </row>
    <row r="68" spans="1:7" x14ac:dyDescent="0.25">
      <c r="A68" s="85" t="s">
        <v>363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4"/>
        <v>0</v>
      </c>
    </row>
    <row r="69" spans="1:7" x14ac:dyDescent="0.25">
      <c r="A69" s="85" t="s">
        <v>364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4"/>
        <v>0</v>
      </c>
    </row>
    <row r="70" spans="1:7" x14ac:dyDescent="0.25">
      <c r="A70" s="85" t="s">
        <v>365</v>
      </c>
      <c r="B70" s="75">
        <v>9700000</v>
      </c>
      <c r="C70" s="75">
        <v>-9700000</v>
      </c>
      <c r="D70" s="75">
        <v>0</v>
      </c>
      <c r="E70" s="75">
        <v>0</v>
      </c>
      <c r="F70" s="75">
        <v>0</v>
      </c>
      <c r="G70" s="75">
        <f t="shared" si="14"/>
        <v>0</v>
      </c>
    </row>
    <row r="71" spans="1:7" x14ac:dyDescent="0.25">
      <c r="A71" s="84" t="s">
        <v>366</v>
      </c>
      <c r="B71" s="83">
        <f t="shared" ref="B71:G71" si="15">SUM(B72:B74)</f>
        <v>600000</v>
      </c>
      <c r="C71" s="83">
        <f t="shared" si="15"/>
        <v>0</v>
      </c>
      <c r="D71" s="83">
        <f t="shared" si="15"/>
        <v>600000</v>
      </c>
      <c r="E71" s="83">
        <f t="shared" si="15"/>
        <v>0</v>
      </c>
      <c r="F71" s="83">
        <f t="shared" si="15"/>
        <v>0</v>
      </c>
      <c r="G71" s="83">
        <f t="shared" si="15"/>
        <v>600000</v>
      </c>
    </row>
    <row r="72" spans="1:7" x14ac:dyDescent="0.25">
      <c r="A72" s="85" t="s">
        <v>367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368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6">D73-E73</f>
        <v>0</v>
      </c>
    </row>
    <row r="74" spans="1:7" x14ac:dyDescent="0.25">
      <c r="A74" s="85" t="s">
        <v>369</v>
      </c>
      <c r="B74" s="75">
        <v>600000</v>
      </c>
      <c r="C74" s="75">
        <v>0</v>
      </c>
      <c r="D74" s="75">
        <v>600000</v>
      </c>
      <c r="E74" s="75">
        <v>0</v>
      </c>
      <c r="F74" s="75">
        <v>0</v>
      </c>
      <c r="G74" s="75">
        <f t="shared" si="16"/>
        <v>600000</v>
      </c>
    </row>
    <row r="75" spans="1:7" x14ac:dyDescent="0.25">
      <c r="A75" s="84" t="s">
        <v>370</v>
      </c>
      <c r="B75" s="83">
        <f t="shared" ref="B75:G75" si="17">SUM(B76:B82)</f>
        <v>0</v>
      </c>
      <c r="C75" s="83">
        <f t="shared" si="17"/>
        <v>0</v>
      </c>
      <c r="D75" s="83">
        <f t="shared" si="17"/>
        <v>0</v>
      </c>
      <c r="E75" s="83">
        <f t="shared" si="17"/>
        <v>0</v>
      </c>
      <c r="F75" s="83">
        <f t="shared" si="17"/>
        <v>0</v>
      </c>
      <c r="G75" s="83">
        <f t="shared" si="17"/>
        <v>0</v>
      </c>
    </row>
    <row r="76" spans="1:7" x14ac:dyDescent="0.25">
      <c r="A76" s="85" t="s">
        <v>371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372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8">D77-E77</f>
        <v>0</v>
      </c>
    </row>
    <row r="78" spans="1:7" x14ac:dyDescent="0.25">
      <c r="A78" s="85" t="s">
        <v>373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8"/>
        <v>0</v>
      </c>
    </row>
    <row r="79" spans="1:7" x14ac:dyDescent="0.25">
      <c r="A79" s="85" t="s">
        <v>374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8"/>
        <v>0</v>
      </c>
    </row>
    <row r="80" spans="1:7" x14ac:dyDescent="0.25">
      <c r="A80" s="85" t="s">
        <v>375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8"/>
        <v>0</v>
      </c>
    </row>
    <row r="81" spans="1:7" x14ac:dyDescent="0.25">
      <c r="A81" s="85" t="s">
        <v>376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8"/>
        <v>0</v>
      </c>
    </row>
    <row r="82" spans="1:7" x14ac:dyDescent="0.25">
      <c r="A82" s="85" t="s">
        <v>377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8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378</v>
      </c>
      <c r="B84" s="83">
        <f t="shared" ref="B84:G84" si="19">SUM(B85,B93,B103,B113,B123,B133,B137,B146,B150)</f>
        <v>238711332.21000001</v>
      </c>
      <c r="C84" s="83">
        <f t="shared" si="19"/>
        <v>111854938.31</v>
      </c>
      <c r="D84" s="83">
        <f>SUM(D85,D93,D103,D113,D123,D133,D137,D146,D150)</f>
        <v>350566270.51999998</v>
      </c>
      <c r="E84" s="83">
        <f t="shared" si="19"/>
        <v>252863993.73000002</v>
      </c>
      <c r="F84" s="83">
        <f t="shared" si="19"/>
        <v>252863993.73000002</v>
      </c>
      <c r="G84" s="83">
        <f t="shared" si="19"/>
        <v>97702276.790000007</v>
      </c>
    </row>
    <row r="85" spans="1:7" x14ac:dyDescent="0.25">
      <c r="A85" s="84" t="s">
        <v>305</v>
      </c>
      <c r="B85" s="83">
        <f t="shared" ref="B85:G85" si="20">SUM(B86:B92)</f>
        <v>0</v>
      </c>
      <c r="C85" s="83">
        <f t="shared" si="20"/>
        <v>0</v>
      </c>
      <c r="D85" s="83">
        <f t="shared" si="20"/>
        <v>0</v>
      </c>
      <c r="E85" s="83">
        <f t="shared" si="20"/>
        <v>0</v>
      </c>
      <c r="F85" s="83">
        <f t="shared" si="20"/>
        <v>0</v>
      </c>
      <c r="G85" s="83">
        <f t="shared" si="20"/>
        <v>0</v>
      </c>
    </row>
    <row r="86" spans="1:7" x14ac:dyDescent="0.25">
      <c r="A86" s="85" t="s">
        <v>306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307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21">D87-E87</f>
        <v>0</v>
      </c>
    </row>
    <row r="88" spans="1:7" x14ac:dyDescent="0.25">
      <c r="A88" s="85" t="s">
        <v>308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21"/>
        <v>0</v>
      </c>
    </row>
    <row r="89" spans="1:7" x14ac:dyDescent="0.25">
      <c r="A89" s="85" t="s">
        <v>309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21"/>
        <v>0</v>
      </c>
    </row>
    <row r="90" spans="1:7" x14ac:dyDescent="0.25">
      <c r="A90" s="85" t="s">
        <v>310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21"/>
        <v>0</v>
      </c>
    </row>
    <row r="91" spans="1:7" x14ac:dyDescent="0.25">
      <c r="A91" s="85" t="s">
        <v>311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21"/>
        <v>0</v>
      </c>
    </row>
    <row r="92" spans="1:7" x14ac:dyDescent="0.25">
      <c r="A92" s="85" t="s">
        <v>312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21"/>
        <v>0</v>
      </c>
    </row>
    <row r="93" spans="1:7" x14ac:dyDescent="0.25">
      <c r="A93" s="84" t="s">
        <v>313</v>
      </c>
      <c r="B93" s="83">
        <f t="shared" ref="B93:G93" si="22">SUM(B94:B102)</f>
        <v>31235271.780000001</v>
      </c>
      <c r="C93" s="83">
        <f t="shared" si="22"/>
        <v>1578778.4100000001</v>
      </c>
      <c r="D93" s="83">
        <f t="shared" si="22"/>
        <v>32814050.189999998</v>
      </c>
      <c r="E93" s="83">
        <f t="shared" si="22"/>
        <v>25559887.620000001</v>
      </c>
      <c r="F93" s="83">
        <f t="shared" si="22"/>
        <v>25559887.609999999</v>
      </c>
      <c r="G93" s="83">
        <f t="shared" si="22"/>
        <v>7254162.5699999975</v>
      </c>
    </row>
    <row r="94" spans="1:7" x14ac:dyDescent="0.25">
      <c r="A94" s="85" t="s">
        <v>314</v>
      </c>
      <c r="B94" s="75">
        <v>1603075</v>
      </c>
      <c r="C94" s="75">
        <v>11601.84</v>
      </c>
      <c r="D94" s="75">
        <v>1614676.84</v>
      </c>
      <c r="E94" s="75">
        <v>949075.04</v>
      </c>
      <c r="F94" s="75">
        <v>949075.03</v>
      </c>
      <c r="G94" s="75">
        <f>D94-E94</f>
        <v>665601.80000000005</v>
      </c>
    </row>
    <row r="95" spans="1:7" x14ac:dyDescent="0.25">
      <c r="A95" s="85" t="s">
        <v>315</v>
      </c>
      <c r="B95" s="75">
        <v>727151</v>
      </c>
      <c r="C95" s="75">
        <v>86900</v>
      </c>
      <c r="D95" s="75">
        <v>814051</v>
      </c>
      <c r="E95" s="75">
        <v>695909.36</v>
      </c>
      <c r="F95" s="75">
        <v>695909.36</v>
      </c>
      <c r="G95" s="75">
        <f t="shared" ref="G95:G102" si="23">D95-E95</f>
        <v>118141.64000000001</v>
      </c>
    </row>
    <row r="96" spans="1:7" x14ac:dyDescent="0.25">
      <c r="A96" s="85" t="s">
        <v>316</v>
      </c>
      <c r="B96" s="75">
        <v>6723.01</v>
      </c>
      <c r="C96" s="75">
        <v>0</v>
      </c>
      <c r="D96" s="75">
        <v>6723.01</v>
      </c>
      <c r="E96" s="75">
        <v>0</v>
      </c>
      <c r="F96" s="75">
        <v>0</v>
      </c>
      <c r="G96" s="75">
        <f t="shared" si="23"/>
        <v>6723.01</v>
      </c>
    </row>
    <row r="97" spans="1:7" x14ac:dyDescent="0.25">
      <c r="A97" s="85" t="s">
        <v>317</v>
      </c>
      <c r="B97" s="75">
        <v>2969051</v>
      </c>
      <c r="C97" s="75">
        <v>77880.63</v>
      </c>
      <c r="D97" s="75">
        <v>3046931.63</v>
      </c>
      <c r="E97" s="75">
        <v>1942943.16</v>
      </c>
      <c r="F97" s="75">
        <v>1942943.17</v>
      </c>
      <c r="G97" s="75">
        <f t="shared" si="23"/>
        <v>1103988.47</v>
      </c>
    </row>
    <row r="98" spans="1:7" x14ac:dyDescent="0.25">
      <c r="A98" s="87" t="s">
        <v>318</v>
      </c>
      <c r="B98" s="75">
        <v>407500</v>
      </c>
      <c r="C98" s="75">
        <v>11000</v>
      </c>
      <c r="D98" s="75">
        <v>418500</v>
      </c>
      <c r="E98" s="75">
        <v>271750.65000000002</v>
      </c>
      <c r="F98" s="75">
        <v>271750.64</v>
      </c>
      <c r="G98" s="75">
        <f t="shared" si="23"/>
        <v>146749.34999999998</v>
      </c>
    </row>
    <row r="99" spans="1:7" x14ac:dyDescent="0.25">
      <c r="A99" s="85" t="s">
        <v>319</v>
      </c>
      <c r="B99" s="75">
        <v>16747569.99</v>
      </c>
      <c r="C99" s="75">
        <v>925682.64</v>
      </c>
      <c r="D99" s="75">
        <v>17673252.629999999</v>
      </c>
      <c r="E99" s="75">
        <v>14131421.16</v>
      </c>
      <c r="F99" s="75">
        <v>14131421.18</v>
      </c>
      <c r="G99" s="75">
        <f t="shared" si="23"/>
        <v>3541831.4699999988</v>
      </c>
    </row>
    <row r="100" spans="1:7" x14ac:dyDescent="0.25">
      <c r="A100" s="85" t="s">
        <v>320</v>
      </c>
      <c r="B100" s="75">
        <v>3589534.77</v>
      </c>
      <c r="C100" s="75">
        <v>91900</v>
      </c>
      <c r="D100" s="75">
        <v>3681434.77</v>
      </c>
      <c r="E100" s="75">
        <v>3491336.93</v>
      </c>
      <c r="F100" s="75">
        <v>3491336.92</v>
      </c>
      <c r="G100" s="75">
        <f t="shared" si="23"/>
        <v>190097.83999999985</v>
      </c>
    </row>
    <row r="101" spans="1:7" x14ac:dyDescent="0.25">
      <c r="A101" s="85" t="s">
        <v>321</v>
      </c>
      <c r="B101" s="75">
        <v>1050000</v>
      </c>
      <c r="C101" s="75">
        <v>-230000</v>
      </c>
      <c r="D101" s="75">
        <v>820000</v>
      </c>
      <c r="E101" s="75">
        <v>799405.73</v>
      </c>
      <c r="F101" s="75">
        <v>799405.73</v>
      </c>
      <c r="G101" s="75">
        <f t="shared" si="23"/>
        <v>20594.270000000019</v>
      </c>
    </row>
    <row r="102" spans="1:7" x14ac:dyDescent="0.25">
      <c r="A102" s="85" t="s">
        <v>322</v>
      </c>
      <c r="B102" s="75">
        <v>4134667.01</v>
      </c>
      <c r="C102" s="75">
        <v>603813.30000000005</v>
      </c>
      <c r="D102" s="75">
        <v>4738480.3099999996</v>
      </c>
      <c r="E102" s="75">
        <v>3278045.59</v>
      </c>
      <c r="F102" s="75">
        <v>3278045.58</v>
      </c>
      <c r="G102" s="75">
        <f t="shared" si="23"/>
        <v>1460434.7199999997</v>
      </c>
    </row>
    <row r="103" spans="1:7" x14ac:dyDescent="0.25">
      <c r="A103" s="84" t="s">
        <v>323</v>
      </c>
      <c r="B103" s="83">
        <f t="shared" ref="B103:G103" si="24">SUM(B104:B112)</f>
        <v>31733801.430000003</v>
      </c>
      <c r="C103" s="83">
        <f t="shared" si="24"/>
        <v>4795896.8999999994</v>
      </c>
      <c r="D103" s="83">
        <f t="shared" si="24"/>
        <v>36529698.329999998</v>
      </c>
      <c r="E103" s="83">
        <f t="shared" si="24"/>
        <v>21168007.949999999</v>
      </c>
      <c r="F103" s="83">
        <f t="shared" si="24"/>
        <v>21168007.960000001</v>
      </c>
      <c r="G103" s="83">
        <f t="shared" si="24"/>
        <v>15361690.380000001</v>
      </c>
    </row>
    <row r="104" spans="1:7" x14ac:dyDescent="0.25">
      <c r="A104" s="85" t="s">
        <v>324</v>
      </c>
      <c r="B104" s="75">
        <v>17600699.530000001</v>
      </c>
      <c r="C104" s="75">
        <v>-621500</v>
      </c>
      <c r="D104" s="75">
        <v>16979199.530000001</v>
      </c>
      <c r="E104" s="75">
        <v>7297006.0199999996</v>
      </c>
      <c r="F104" s="75">
        <v>7297006.0199999996</v>
      </c>
      <c r="G104" s="75">
        <f>D104-E104</f>
        <v>9682193.5100000016</v>
      </c>
    </row>
    <row r="105" spans="1:7" x14ac:dyDescent="0.25">
      <c r="A105" s="85" t="s">
        <v>325</v>
      </c>
      <c r="B105" s="75">
        <v>1136255.3500000001</v>
      </c>
      <c r="C105" s="75">
        <v>1621853.09</v>
      </c>
      <c r="D105" s="75">
        <v>2758108.4400000004</v>
      </c>
      <c r="E105" s="75">
        <v>1681420.06</v>
      </c>
      <c r="F105" s="75">
        <v>1681420.06</v>
      </c>
      <c r="G105" s="75">
        <f t="shared" ref="G105:G112" si="25">D105-E105</f>
        <v>1076688.3800000004</v>
      </c>
    </row>
    <row r="106" spans="1:7" x14ac:dyDescent="0.25">
      <c r="A106" s="85" t="s">
        <v>326</v>
      </c>
      <c r="B106" s="75">
        <v>7120567.1100000003</v>
      </c>
      <c r="C106" s="75">
        <v>2961311.26</v>
      </c>
      <c r="D106" s="75">
        <v>10081878.370000001</v>
      </c>
      <c r="E106" s="75">
        <v>7459665.4800000004</v>
      </c>
      <c r="F106" s="75">
        <v>7459665.4800000004</v>
      </c>
      <c r="G106" s="75">
        <f t="shared" si="25"/>
        <v>2622212.8900000006</v>
      </c>
    </row>
    <row r="107" spans="1:7" x14ac:dyDescent="0.25">
      <c r="A107" s="85" t="s">
        <v>327</v>
      </c>
      <c r="B107" s="75">
        <v>2615000</v>
      </c>
      <c r="C107" s="75">
        <v>242880.79</v>
      </c>
      <c r="D107" s="75">
        <v>2857880.79</v>
      </c>
      <c r="E107" s="75">
        <v>2505390.92</v>
      </c>
      <c r="F107" s="75">
        <v>2505390.92</v>
      </c>
      <c r="G107" s="75">
        <f t="shared" si="25"/>
        <v>352489.87000000011</v>
      </c>
    </row>
    <row r="108" spans="1:7" x14ac:dyDescent="0.25">
      <c r="A108" s="85" t="s">
        <v>328</v>
      </c>
      <c r="B108" s="75">
        <v>2711593.44</v>
      </c>
      <c r="C108" s="75">
        <v>380350.21</v>
      </c>
      <c r="D108" s="75">
        <v>3091943.65</v>
      </c>
      <c r="E108" s="75">
        <v>1928636.25</v>
      </c>
      <c r="F108" s="75">
        <v>1928636.26</v>
      </c>
      <c r="G108" s="75">
        <f t="shared" si="25"/>
        <v>1163307.3999999999</v>
      </c>
    </row>
    <row r="109" spans="1:7" x14ac:dyDescent="0.25">
      <c r="A109" s="85" t="s">
        <v>329</v>
      </c>
      <c r="B109" s="75">
        <v>76000</v>
      </c>
      <c r="C109" s="75">
        <v>24000</v>
      </c>
      <c r="D109" s="75">
        <v>100000</v>
      </c>
      <c r="E109" s="75">
        <v>82380.570000000007</v>
      </c>
      <c r="F109" s="75">
        <v>82380.570000000007</v>
      </c>
      <c r="G109" s="75">
        <f t="shared" si="25"/>
        <v>17619.429999999993</v>
      </c>
    </row>
    <row r="110" spans="1:7" x14ac:dyDescent="0.25">
      <c r="A110" s="85" t="s">
        <v>330</v>
      </c>
      <c r="B110" s="75">
        <v>33886</v>
      </c>
      <c r="C110" s="75">
        <v>20000</v>
      </c>
      <c r="D110" s="75">
        <v>53886</v>
      </c>
      <c r="E110" s="75">
        <v>15278.81</v>
      </c>
      <c r="F110" s="75">
        <v>15278.81</v>
      </c>
      <c r="G110" s="75">
        <f t="shared" si="25"/>
        <v>38607.19</v>
      </c>
    </row>
    <row r="111" spans="1:7" x14ac:dyDescent="0.25">
      <c r="A111" s="85" t="s">
        <v>331</v>
      </c>
      <c r="B111" s="75">
        <v>50000</v>
      </c>
      <c r="C111" s="75">
        <v>167001.54999999999</v>
      </c>
      <c r="D111" s="75">
        <v>217001.55</v>
      </c>
      <c r="E111" s="75">
        <v>78128.78</v>
      </c>
      <c r="F111" s="75">
        <v>78128.78</v>
      </c>
      <c r="G111" s="75">
        <f t="shared" si="25"/>
        <v>138872.76999999999</v>
      </c>
    </row>
    <row r="112" spans="1:7" x14ac:dyDescent="0.25">
      <c r="A112" s="85" t="s">
        <v>332</v>
      </c>
      <c r="B112" s="75">
        <v>389800</v>
      </c>
      <c r="C112" s="75">
        <v>0</v>
      </c>
      <c r="D112" s="75">
        <v>389800</v>
      </c>
      <c r="E112" s="75">
        <v>120101.06</v>
      </c>
      <c r="F112" s="75">
        <v>120101.06</v>
      </c>
      <c r="G112" s="75">
        <f t="shared" si="25"/>
        <v>269698.94</v>
      </c>
    </row>
    <row r="113" spans="1:7" x14ac:dyDescent="0.25">
      <c r="A113" s="84" t="s">
        <v>333</v>
      </c>
      <c r="B113" s="83">
        <f t="shared" ref="B113:G113" si="26">SUM(B114:B122)</f>
        <v>33318714</v>
      </c>
      <c r="C113" s="83">
        <f t="shared" si="26"/>
        <v>14412105.15</v>
      </c>
      <c r="D113" s="83">
        <f t="shared" si="26"/>
        <v>47730819.149999999</v>
      </c>
      <c r="E113" s="83">
        <f t="shared" si="26"/>
        <v>33398162.850000001</v>
      </c>
      <c r="F113" s="83">
        <f t="shared" si="26"/>
        <v>33398162.850000001</v>
      </c>
      <c r="G113" s="83">
        <f t="shared" si="26"/>
        <v>14332656.299999999</v>
      </c>
    </row>
    <row r="114" spans="1:7" x14ac:dyDescent="0.25">
      <c r="A114" s="85" t="s">
        <v>334</v>
      </c>
      <c r="B114" s="75">
        <v>7000000</v>
      </c>
      <c r="C114" s="75">
        <v>0</v>
      </c>
      <c r="D114" s="75">
        <v>7000000</v>
      </c>
      <c r="E114" s="75">
        <v>7000000</v>
      </c>
      <c r="F114" s="75">
        <v>7000000</v>
      </c>
      <c r="G114" s="75">
        <f>D114-E114</f>
        <v>0</v>
      </c>
    </row>
    <row r="115" spans="1:7" x14ac:dyDescent="0.25">
      <c r="A115" s="85" t="s">
        <v>335</v>
      </c>
      <c r="B115" s="75">
        <v>100000</v>
      </c>
      <c r="C115" s="75">
        <v>0</v>
      </c>
      <c r="D115" s="75">
        <v>100000</v>
      </c>
      <c r="E115" s="75">
        <v>0</v>
      </c>
      <c r="F115" s="75">
        <v>0</v>
      </c>
      <c r="G115" s="75">
        <f t="shared" ref="G115:G122" si="27">D115-E115</f>
        <v>100000</v>
      </c>
    </row>
    <row r="116" spans="1:7" x14ac:dyDescent="0.25">
      <c r="A116" s="85" t="s">
        <v>336</v>
      </c>
      <c r="B116" s="75">
        <v>12500000</v>
      </c>
      <c r="C116" s="75">
        <v>2450397.75</v>
      </c>
      <c r="D116" s="75">
        <v>14950397.75</v>
      </c>
      <c r="E116" s="75">
        <v>10159497.039999999</v>
      </c>
      <c r="F116" s="75">
        <v>10159497.039999999</v>
      </c>
      <c r="G116" s="75">
        <f t="shared" si="27"/>
        <v>4790900.7100000009</v>
      </c>
    </row>
    <row r="117" spans="1:7" x14ac:dyDescent="0.25">
      <c r="A117" s="85" t="s">
        <v>337</v>
      </c>
      <c r="B117" s="75">
        <v>13718714</v>
      </c>
      <c r="C117" s="75">
        <v>11961707.4</v>
      </c>
      <c r="D117" s="75">
        <v>25680421.399999999</v>
      </c>
      <c r="E117" s="75">
        <v>16238665.810000001</v>
      </c>
      <c r="F117" s="75">
        <v>16238665.810000001</v>
      </c>
      <c r="G117" s="75">
        <f t="shared" si="27"/>
        <v>9441755.589999998</v>
      </c>
    </row>
    <row r="118" spans="1:7" x14ac:dyDescent="0.25">
      <c r="A118" s="85" t="s">
        <v>338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7"/>
        <v>0</v>
      </c>
    </row>
    <row r="119" spans="1:7" x14ac:dyDescent="0.25">
      <c r="A119" s="85" t="s">
        <v>339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7"/>
        <v>0</v>
      </c>
    </row>
    <row r="120" spans="1:7" x14ac:dyDescent="0.25">
      <c r="A120" s="85" t="s">
        <v>340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7"/>
        <v>0</v>
      </c>
    </row>
    <row r="121" spans="1:7" x14ac:dyDescent="0.25">
      <c r="A121" s="85" t="s">
        <v>341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7"/>
        <v>0</v>
      </c>
    </row>
    <row r="122" spans="1:7" x14ac:dyDescent="0.25">
      <c r="A122" s="85" t="s">
        <v>342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7"/>
        <v>0</v>
      </c>
    </row>
    <row r="123" spans="1:7" x14ac:dyDescent="0.25">
      <c r="A123" s="84" t="s">
        <v>343</v>
      </c>
      <c r="B123" s="83">
        <f t="shared" ref="B123:G123" si="28">SUM(B124:B132)</f>
        <v>18100000</v>
      </c>
      <c r="C123" s="83">
        <f t="shared" si="28"/>
        <v>81720</v>
      </c>
      <c r="D123" s="83">
        <f t="shared" si="28"/>
        <v>18181720</v>
      </c>
      <c r="E123" s="83">
        <f t="shared" si="28"/>
        <v>13847433.73</v>
      </c>
      <c r="F123" s="83">
        <f t="shared" si="28"/>
        <v>13847433.73</v>
      </c>
      <c r="G123" s="83">
        <f t="shared" si="28"/>
        <v>4334286.2699999996</v>
      </c>
    </row>
    <row r="124" spans="1:7" x14ac:dyDescent="0.25">
      <c r="A124" s="85" t="s">
        <v>344</v>
      </c>
      <c r="B124" s="75">
        <v>0</v>
      </c>
      <c r="C124" s="75">
        <v>118767.2</v>
      </c>
      <c r="D124" s="75">
        <v>118767.2</v>
      </c>
      <c r="E124" s="75">
        <v>29174.799999999999</v>
      </c>
      <c r="F124" s="75">
        <v>29174.799999999999</v>
      </c>
      <c r="G124" s="75">
        <f>D124-E124</f>
        <v>89592.4</v>
      </c>
    </row>
    <row r="125" spans="1:7" x14ac:dyDescent="0.25">
      <c r="A125" s="85" t="s">
        <v>345</v>
      </c>
      <c r="B125" s="75">
        <v>0</v>
      </c>
      <c r="C125" s="75">
        <v>41869.410000000003</v>
      </c>
      <c r="D125" s="75">
        <v>41869.410000000003</v>
      </c>
      <c r="E125" s="75">
        <v>0</v>
      </c>
      <c r="F125" s="75">
        <v>0</v>
      </c>
      <c r="G125" s="75">
        <f t="shared" ref="G125:G132" si="29">D125-E125</f>
        <v>41869.410000000003</v>
      </c>
    </row>
    <row r="126" spans="1:7" x14ac:dyDescent="0.25">
      <c r="A126" s="85" t="s">
        <v>346</v>
      </c>
      <c r="B126" s="75">
        <v>100000</v>
      </c>
      <c r="C126" s="75">
        <v>0</v>
      </c>
      <c r="D126" s="75">
        <v>100000</v>
      </c>
      <c r="E126" s="75">
        <v>80852</v>
      </c>
      <c r="F126" s="75">
        <v>80852</v>
      </c>
      <c r="G126" s="75">
        <f t="shared" si="29"/>
        <v>19148</v>
      </c>
    </row>
    <row r="127" spans="1:7" x14ac:dyDescent="0.25">
      <c r="A127" s="85" t="s">
        <v>347</v>
      </c>
      <c r="B127" s="75">
        <v>14800000</v>
      </c>
      <c r="C127" s="75">
        <v>-380000</v>
      </c>
      <c r="D127" s="75">
        <v>14420000</v>
      </c>
      <c r="E127" s="75">
        <v>12666649.9</v>
      </c>
      <c r="F127" s="75">
        <v>12666649.9</v>
      </c>
      <c r="G127" s="75">
        <f t="shared" si="29"/>
        <v>1753350.0999999996</v>
      </c>
    </row>
    <row r="128" spans="1:7" x14ac:dyDescent="0.25">
      <c r="A128" s="85" t="s">
        <v>348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9"/>
        <v>0</v>
      </c>
    </row>
    <row r="129" spans="1:7" x14ac:dyDescent="0.25">
      <c r="A129" s="85" t="s">
        <v>349</v>
      </c>
      <c r="B129" s="75">
        <v>3200000</v>
      </c>
      <c r="C129" s="75">
        <v>301083.39</v>
      </c>
      <c r="D129" s="75">
        <v>3501083.39</v>
      </c>
      <c r="E129" s="75">
        <v>1070757.03</v>
      </c>
      <c r="F129" s="75">
        <v>1070757.03</v>
      </c>
      <c r="G129" s="75">
        <f t="shared" si="29"/>
        <v>2430326.3600000003</v>
      </c>
    </row>
    <row r="130" spans="1:7" x14ac:dyDescent="0.25">
      <c r="A130" s="85" t="s">
        <v>350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9"/>
        <v>0</v>
      </c>
    </row>
    <row r="131" spans="1:7" x14ac:dyDescent="0.25">
      <c r="A131" s="85" t="s">
        <v>351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9"/>
        <v>0</v>
      </c>
    </row>
    <row r="132" spans="1:7" x14ac:dyDescent="0.25">
      <c r="A132" s="85" t="s">
        <v>352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9"/>
        <v>0</v>
      </c>
    </row>
    <row r="133" spans="1:7" x14ac:dyDescent="0.25">
      <c r="A133" s="84" t="s">
        <v>353</v>
      </c>
      <c r="B133" s="83">
        <f t="shared" ref="B133:G133" si="30">SUM(B134:B136)</f>
        <v>123655545</v>
      </c>
      <c r="C133" s="83">
        <f t="shared" si="30"/>
        <v>86737070.950000003</v>
      </c>
      <c r="D133" s="83">
        <f t="shared" si="30"/>
        <v>210392615.94999999</v>
      </c>
      <c r="E133" s="83">
        <f t="shared" si="30"/>
        <v>156450768.83000001</v>
      </c>
      <c r="F133" s="83">
        <f t="shared" si="30"/>
        <v>156450768.83000001</v>
      </c>
      <c r="G133" s="83">
        <f t="shared" si="30"/>
        <v>53941847.120000005</v>
      </c>
    </row>
    <row r="134" spans="1:7" x14ac:dyDescent="0.25">
      <c r="A134" s="85" t="s">
        <v>354</v>
      </c>
      <c r="B134" s="75">
        <v>121655545</v>
      </c>
      <c r="C134" s="75">
        <v>84137399.590000004</v>
      </c>
      <c r="D134" s="75">
        <v>205792944.59</v>
      </c>
      <c r="E134" s="75">
        <v>153851097.47</v>
      </c>
      <c r="F134" s="75">
        <v>153851097.47</v>
      </c>
      <c r="G134" s="75">
        <f>D134-E134</f>
        <v>51941847.120000005</v>
      </c>
    </row>
    <row r="135" spans="1:7" x14ac:dyDescent="0.25">
      <c r="A135" s="85" t="s">
        <v>355</v>
      </c>
      <c r="B135" s="75">
        <v>2000000</v>
      </c>
      <c r="C135" s="75">
        <v>2599671.36</v>
      </c>
      <c r="D135" s="75">
        <v>4599671.3599999994</v>
      </c>
      <c r="E135" s="75">
        <v>2599671.36</v>
      </c>
      <c r="F135" s="75">
        <v>2599671.36</v>
      </c>
      <c r="G135" s="75">
        <f t="shared" ref="G135:G136" si="31">D135-E135</f>
        <v>1999999.9999999995</v>
      </c>
    </row>
    <row r="136" spans="1:7" x14ac:dyDescent="0.25">
      <c r="A136" s="85" t="s">
        <v>356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31"/>
        <v>0</v>
      </c>
    </row>
    <row r="137" spans="1:7" x14ac:dyDescent="0.25">
      <c r="A137" s="84" t="s">
        <v>357</v>
      </c>
      <c r="B137" s="83">
        <f t="shared" ref="B137:G137" si="32">SUM(B138:B142,B144:B145)</f>
        <v>0</v>
      </c>
      <c r="C137" s="83">
        <f t="shared" si="32"/>
        <v>0</v>
      </c>
      <c r="D137" s="83">
        <f t="shared" si="32"/>
        <v>0</v>
      </c>
      <c r="E137" s="83">
        <f t="shared" si="32"/>
        <v>0</v>
      </c>
      <c r="F137" s="83">
        <f t="shared" si="32"/>
        <v>0</v>
      </c>
      <c r="G137" s="83">
        <f t="shared" si="32"/>
        <v>0</v>
      </c>
    </row>
    <row r="138" spans="1:7" x14ac:dyDescent="0.25">
      <c r="A138" s="85" t="s">
        <v>358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359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33">D139-E139</f>
        <v>0</v>
      </c>
    </row>
    <row r="140" spans="1:7" x14ac:dyDescent="0.25">
      <c r="A140" s="85" t="s">
        <v>360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33"/>
        <v>0</v>
      </c>
    </row>
    <row r="141" spans="1:7" x14ac:dyDescent="0.25">
      <c r="A141" s="85" t="s">
        <v>361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33"/>
        <v>0</v>
      </c>
    </row>
    <row r="142" spans="1:7" x14ac:dyDescent="0.25">
      <c r="A142" s="85" t="s">
        <v>362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33"/>
        <v>0</v>
      </c>
    </row>
    <row r="143" spans="1:7" x14ac:dyDescent="0.25">
      <c r="A143" s="85" t="s">
        <v>363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33"/>
        <v>0</v>
      </c>
    </row>
    <row r="144" spans="1:7" x14ac:dyDescent="0.25">
      <c r="A144" s="85" t="s">
        <v>364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33"/>
        <v>0</v>
      </c>
    </row>
    <row r="145" spans="1:7" x14ac:dyDescent="0.25">
      <c r="A145" s="85" t="s">
        <v>365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33"/>
        <v>0</v>
      </c>
    </row>
    <row r="146" spans="1:7" x14ac:dyDescent="0.25">
      <c r="A146" s="84" t="s">
        <v>366</v>
      </c>
      <c r="B146" s="83">
        <f t="shared" ref="B146:G146" si="34">SUM(B147:B149)</f>
        <v>668000</v>
      </c>
      <c r="C146" s="83">
        <f t="shared" si="34"/>
        <v>4249366.9000000004</v>
      </c>
      <c r="D146" s="83">
        <f t="shared" si="34"/>
        <v>4917366.9000000004</v>
      </c>
      <c r="E146" s="83">
        <f t="shared" si="34"/>
        <v>2439732.75</v>
      </c>
      <c r="F146" s="83">
        <f t="shared" si="34"/>
        <v>2439732.75</v>
      </c>
      <c r="G146" s="83">
        <f t="shared" si="34"/>
        <v>2477634.1500000004</v>
      </c>
    </row>
    <row r="147" spans="1:7" x14ac:dyDescent="0.25">
      <c r="A147" s="85" t="s">
        <v>367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368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5">D148-E148</f>
        <v>0</v>
      </c>
    </row>
    <row r="149" spans="1:7" x14ac:dyDescent="0.25">
      <c r="A149" s="85" t="s">
        <v>369</v>
      </c>
      <c r="B149" s="75">
        <v>668000</v>
      </c>
      <c r="C149" s="75">
        <v>4249366.9000000004</v>
      </c>
      <c r="D149" s="75">
        <v>4917366.9000000004</v>
      </c>
      <c r="E149" s="75">
        <v>2439732.75</v>
      </c>
      <c r="F149" s="75">
        <v>2439732.75</v>
      </c>
      <c r="G149" s="75">
        <f t="shared" si="35"/>
        <v>2477634.1500000004</v>
      </c>
    </row>
    <row r="150" spans="1:7" x14ac:dyDescent="0.25">
      <c r="A150" s="84" t="s">
        <v>370</v>
      </c>
      <c r="B150" s="83">
        <f t="shared" ref="B150:G150" si="36">SUM(B151:B157)</f>
        <v>0</v>
      </c>
      <c r="C150" s="83">
        <f t="shared" si="36"/>
        <v>0</v>
      </c>
      <c r="D150" s="83">
        <f t="shared" si="36"/>
        <v>0</v>
      </c>
      <c r="E150" s="83">
        <f t="shared" si="36"/>
        <v>0</v>
      </c>
      <c r="F150" s="83">
        <f t="shared" si="36"/>
        <v>0</v>
      </c>
      <c r="G150" s="83">
        <f t="shared" si="36"/>
        <v>0</v>
      </c>
    </row>
    <row r="151" spans="1:7" x14ac:dyDescent="0.25">
      <c r="A151" s="85" t="s">
        <v>371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372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7">D152-E152</f>
        <v>0</v>
      </c>
    </row>
    <row r="153" spans="1:7" x14ac:dyDescent="0.25">
      <c r="A153" s="85" t="s">
        <v>373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7"/>
        <v>0</v>
      </c>
    </row>
    <row r="154" spans="1:7" x14ac:dyDescent="0.25">
      <c r="A154" s="87" t="s">
        <v>374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7"/>
        <v>0</v>
      </c>
    </row>
    <row r="155" spans="1:7" x14ac:dyDescent="0.25">
      <c r="A155" s="85" t="s">
        <v>375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7"/>
        <v>0</v>
      </c>
    </row>
    <row r="156" spans="1:7" x14ac:dyDescent="0.25">
      <c r="A156" s="85" t="s">
        <v>376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7"/>
        <v>0</v>
      </c>
    </row>
    <row r="157" spans="1:7" x14ac:dyDescent="0.25">
      <c r="A157" s="85" t="s">
        <v>377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7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379</v>
      </c>
      <c r="B159" s="90">
        <f t="shared" ref="B159:G159" si="38">B9+B84</f>
        <v>455621729.63999999</v>
      </c>
      <c r="C159" s="90">
        <f t="shared" si="38"/>
        <v>184995103.66</v>
      </c>
      <c r="D159" s="90">
        <f>D9+D84</f>
        <v>640616833.29999995</v>
      </c>
      <c r="E159" s="90">
        <f t="shared" si="38"/>
        <v>449489630.71000004</v>
      </c>
      <c r="F159" s="90">
        <f t="shared" si="38"/>
        <v>448710735.19000006</v>
      </c>
      <c r="G159" s="90">
        <f t="shared" si="38"/>
        <v>191127202.59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G19:G27 B18:F18 G29:G37 B28:F28 G39:G47 B38:F38 G49:G57 B48:F48 G59:G61 B58:F58 G63:G70 B62:F62 B71:F71 B103:C103 B93:C93 E93:F93 G11:G17 B75:F83 B113:F113 B123:F123 B133:F133 B137:F146 B150:F158 E103:F103 B85:F92 B84:C84 E84:F84 B159:C159 E159:F159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/>
  </sheetPr>
  <dimension ref="A1:G55"/>
  <sheetViews>
    <sheetView showGridLines="0" zoomScale="75" zoomScaleNormal="75" workbookViewId="0">
      <selection activeCell="G38" sqref="B38:G38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82" t="s">
        <v>380</v>
      </c>
      <c r="B1" s="183"/>
      <c r="C1" s="183"/>
      <c r="D1" s="183"/>
      <c r="E1" s="183"/>
      <c r="F1" s="183"/>
      <c r="G1" s="184"/>
    </row>
    <row r="2" spans="1:7" ht="15" customHeight="1" x14ac:dyDescent="0.25">
      <c r="A2" s="110" t="str">
        <f>'Formato 1'!A2</f>
        <v>MUNICIPIO DE SAN FELIPE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381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31 de Marzo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25">
      <c r="A7" s="177" t="s">
        <v>4</v>
      </c>
      <c r="B7" s="179" t="s">
        <v>298</v>
      </c>
      <c r="C7" s="179"/>
      <c r="D7" s="179"/>
      <c r="E7" s="179"/>
      <c r="F7" s="179"/>
      <c r="G7" s="181" t="s">
        <v>299</v>
      </c>
    </row>
    <row r="8" spans="1:7" ht="30" x14ac:dyDescent="0.25">
      <c r="A8" s="178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180"/>
    </row>
    <row r="9" spans="1:7" ht="15.75" customHeight="1" x14ac:dyDescent="0.25">
      <c r="A9" s="26" t="s">
        <v>382</v>
      </c>
      <c r="B9" s="30">
        <f t="shared" ref="B9:F9" si="0">SUM(B10:B36)</f>
        <v>216910397.43000004</v>
      </c>
      <c r="C9" s="30">
        <f t="shared" si="0"/>
        <v>73140165.350000009</v>
      </c>
      <c r="D9" s="30">
        <f t="shared" si="0"/>
        <v>290050562.77999991</v>
      </c>
      <c r="E9" s="30">
        <f t="shared" si="0"/>
        <v>196625636.98000002</v>
      </c>
      <c r="F9" s="30">
        <f t="shared" si="0"/>
        <v>195846741.46000001</v>
      </c>
      <c r="G9" s="30">
        <f>SUM(G10:G36)</f>
        <v>93424925.799999967</v>
      </c>
    </row>
    <row r="10" spans="1:7" x14ac:dyDescent="0.25">
      <c r="A10" s="166" t="s">
        <v>595</v>
      </c>
      <c r="B10" s="160">
        <v>34971354.299999997</v>
      </c>
      <c r="C10" s="160">
        <v>-2942424.77</v>
      </c>
      <c r="D10" s="164">
        <f>B10+C10</f>
        <v>32028929.529999997</v>
      </c>
      <c r="E10" s="160">
        <v>24941041.699999999</v>
      </c>
      <c r="F10" s="160">
        <v>24941041.710000001</v>
      </c>
      <c r="G10" s="75">
        <v>7087887.8299999982</v>
      </c>
    </row>
    <row r="11" spans="1:7" x14ac:dyDescent="0.25">
      <c r="A11" s="166" t="s">
        <v>596</v>
      </c>
      <c r="B11" s="160">
        <v>2278968.17</v>
      </c>
      <c r="C11" s="160">
        <v>132000</v>
      </c>
      <c r="D11" s="164">
        <f t="shared" ref="D11:D36" si="1">B11+C11</f>
        <v>2410968.17</v>
      </c>
      <c r="E11" s="160">
        <v>1428802.15</v>
      </c>
      <c r="F11" s="160">
        <v>1428802.14</v>
      </c>
      <c r="G11" s="75">
        <v>982166.02</v>
      </c>
    </row>
    <row r="12" spans="1:7" x14ac:dyDescent="0.25">
      <c r="A12" s="166" t="s">
        <v>597</v>
      </c>
      <c r="B12" s="160">
        <v>11396087.67</v>
      </c>
      <c r="C12" s="160">
        <v>-628949.71</v>
      </c>
      <c r="D12" s="164">
        <f t="shared" si="1"/>
        <v>10767137.960000001</v>
      </c>
      <c r="E12" s="160">
        <v>6086141.3200000003</v>
      </c>
      <c r="F12" s="160">
        <v>6081675.2999999998</v>
      </c>
      <c r="G12" s="75">
        <v>4680996.6400000006</v>
      </c>
    </row>
    <row r="13" spans="1:7" x14ac:dyDescent="0.25">
      <c r="A13" s="166" t="s">
        <v>598</v>
      </c>
      <c r="B13" s="160">
        <v>17253096.600000001</v>
      </c>
      <c r="C13" s="160">
        <v>-19500</v>
      </c>
      <c r="D13" s="164">
        <f t="shared" si="1"/>
        <v>17233596.600000001</v>
      </c>
      <c r="E13" s="160">
        <v>9247056.8000000007</v>
      </c>
      <c r="F13" s="160">
        <v>9247056.8000000007</v>
      </c>
      <c r="G13" s="75">
        <v>7986539.8000000007</v>
      </c>
    </row>
    <row r="14" spans="1:7" x14ac:dyDescent="0.25">
      <c r="A14" s="166" t="s">
        <v>599</v>
      </c>
      <c r="B14" s="160">
        <v>5345770.05</v>
      </c>
      <c r="C14" s="160">
        <v>0</v>
      </c>
      <c r="D14" s="164">
        <f t="shared" si="1"/>
        <v>5345770.05</v>
      </c>
      <c r="E14" s="160">
        <v>1960216.28</v>
      </c>
      <c r="F14" s="160">
        <v>1960216.28</v>
      </c>
      <c r="G14" s="75">
        <v>3385553.7699999996</v>
      </c>
    </row>
    <row r="15" spans="1:7" x14ac:dyDescent="0.25">
      <c r="A15" s="166" t="s">
        <v>600</v>
      </c>
      <c r="B15" s="160">
        <v>14767383.289999999</v>
      </c>
      <c r="C15" s="160">
        <v>57293768.719999999</v>
      </c>
      <c r="D15" s="164">
        <f t="shared" si="1"/>
        <v>72061152.00999999</v>
      </c>
      <c r="E15" s="160">
        <v>61857236.479999997</v>
      </c>
      <c r="F15" s="160">
        <v>61082806.960000001</v>
      </c>
      <c r="G15" s="75">
        <v>10203915.529999994</v>
      </c>
    </row>
    <row r="16" spans="1:7" x14ac:dyDescent="0.25">
      <c r="A16" s="166" t="s">
        <v>601</v>
      </c>
      <c r="B16" s="160">
        <v>6021667.3499999996</v>
      </c>
      <c r="C16" s="160">
        <v>0</v>
      </c>
      <c r="D16" s="164">
        <f t="shared" si="1"/>
        <v>6021667.3499999996</v>
      </c>
      <c r="E16" s="160">
        <v>3310946.78</v>
      </c>
      <c r="F16" s="160">
        <v>3310946.78</v>
      </c>
      <c r="G16" s="75">
        <v>2710720.57</v>
      </c>
    </row>
    <row r="17" spans="1:7" x14ac:dyDescent="0.25">
      <c r="A17" s="166" t="s">
        <v>602</v>
      </c>
      <c r="B17" s="160">
        <v>47015888.090000004</v>
      </c>
      <c r="C17" s="160">
        <v>100000</v>
      </c>
      <c r="D17" s="164">
        <f t="shared" si="1"/>
        <v>47115888.090000004</v>
      </c>
      <c r="E17" s="160">
        <v>29902049.32</v>
      </c>
      <c r="F17" s="160">
        <v>29902049.32</v>
      </c>
      <c r="G17" s="75">
        <v>17213838.770000003</v>
      </c>
    </row>
    <row r="18" spans="1:7" s="165" customFormat="1" x14ac:dyDescent="0.25">
      <c r="A18" s="166" t="s">
        <v>603</v>
      </c>
      <c r="B18" s="160">
        <v>585409.72</v>
      </c>
      <c r="C18" s="160">
        <v>50000</v>
      </c>
      <c r="D18" s="164">
        <f t="shared" si="1"/>
        <v>635409.72</v>
      </c>
      <c r="E18" s="160">
        <v>339454.01</v>
      </c>
      <c r="F18" s="160">
        <v>339454.01</v>
      </c>
      <c r="G18" s="75">
        <v>295955.70999999996</v>
      </c>
    </row>
    <row r="19" spans="1:7" s="165" customFormat="1" x14ac:dyDescent="0.25">
      <c r="A19" s="166" t="s">
        <v>604</v>
      </c>
      <c r="B19" s="160">
        <v>1416790.66</v>
      </c>
      <c r="C19" s="160">
        <v>50000</v>
      </c>
      <c r="D19" s="164">
        <f t="shared" si="1"/>
        <v>1466790.66</v>
      </c>
      <c r="E19" s="160">
        <v>714274.52</v>
      </c>
      <c r="F19" s="160">
        <v>714274.52</v>
      </c>
      <c r="G19" s="75">
        <v>752516.1399999999</v>
      </c>
    </row>
    <row r="20" spans="1:7" s="165" customFormat="1" x14ac:dyDescent="0.25">
      <c r="A20" s="166" t="s">
        <v>605</v>
      </c>
      <c r="B20" s="160">
        <v>3600668.67</v>
      </c>
      <c r="C20" s="160">
        <v>50000</v>
      </c>
      <c r="D20" s="164">
        <f t="shared" si="1"/>
        <v>3650668.67</v>
      </c>
      <c r="E20" s="160">
        <v>2116040.89</v>
      </c>
      <c r="F20" s="160">
        <v>2116040.89</v>
      </c>
      <c r="G20" s="75">
        <v>1534627.7799999998</v>
      </c>
    </row>
    <row r="21" spans="1:7" s="165" customFormat="1" x14ac:dyDescent="0.25">
      <c r="A21" s="166" t="s">
        <v>606</v>
      </c>
      <c r="B21" s="160">
        <v>9539616.9399999995</v>
      </c>
      <c r="C21" s="160">
        <v>8600000</v>
      </c>
      <c r="D21" s="164">
        <f t="shared" si="1"/>
        <v>18139616.939999998</v>
      </c>
      <c r="E21" s="160">
        <v>16408234.1</v>
      </c>
      <c r="F21" s="160">
        <v>16408234.1</v>
      </c>
      <c r="G21" s="75">
        <v>1731382.839999998</v>
      </c>
    </row>
    <row r="22" spans="1:7" s="165" customFormat="1" x14ac:dyDescent="0.25">
      <c r="A22" s="166" t="s">
        <v>607</v>
      </c>
      <c r="B22" s="160">
        <v>2368970.38</v>
      </c>
      <c r="C22" s="160">
        <v>50000</v>
      </c>
      <c r="D22" s="164">
        <f t="shared" si="1"/>
        <v>2418970.38</v>
      </c>
      <c r="E22" s="160">
        <v>1538678.84</v>
      </c>
      <c r="F22" s="160">
        <v>1538678.84</v>
      </c>
      <c r="G22" s="75">
        <v>880291.5399999998</v>
      </c>
    </row>
    <row r="23" spans="1:7" s="165" customFormat="1" x14ac:dyDescent="0.25">
      <c r="A23" s="166" t="s">
        <v>608</v>
      </c>
      <c r="B23" s="160">
        <v>2646825.21</v>
      </c>
      <c r="C23" s="160">
        <v>438000</v>
      </c>
      <c r="D23" s="164">
        <f t="shared" si="1"/>
        <v>3084825.21</v>
      </c>
      <c r="E23" s="160">
        <v>2290471.79</v>
      </c>
      <c r="F23" s="160">
        <v>2290471.79</v>
      </c>
      <c r="G23" s="75">
        <v>794353.41999999993</v>
      </c>
    </row>
    <row r="24" spans="1:7" s="165" customFormat="1" x14ac:dyDescent="0.25">
      <c r="A24" s="166" t="s">
        <v>609</v>
      </c>
      <c r="B24" s="160">
        <v>2173760.2200000002</v>
      </c>
      <c r="C24" s="160">
        <v>-461346.29</v>
      </c>
      <c r="D24" s="164">
        <f t="shared" si="1"/>
        <v>1712413.9300000002</v>
      </c>
      <c r="E24" s="160">
        <v>1118192.49</v>
      </c>
      <c r="F24" s="160">
        <v>1118192.49</v>
      </c>
      <c r="G24" s="75">
        <v>594221.44000000018</v>
      </c>
    </row>
    <row r="25" spans="1:7" s="165" customFormat="1" x14ac:dyDescent="0.25">
      <c r="A25" s="166" t="s">
        <v>610</v>
      </c>
      <c r="B25" s="160">
        <v>16665968.369999999</v>
      </c>
      <c r="C25" s="160">
        <v>-900000</v>
      </c>
      <c r="D25" s="164">
        <f t="shared" si="1"/>
        <v>15765968.369999999</v>
      </c>
      <c r="E25" s="160">
        <v>9576951.8399999999</v>
      </c>
      <c r="F25" s="160">
        <v>9576951.8399999999</v>
      </c>
      <c r="G25" s="75">
        <v>6189016.5299999993</v>
      </c>
    </row>
    <row r="26" spans="1:7" s="165" customFormat="1" x14ac:dyDescent="0.25">
      <c r="A26" s="166" t="s">
        <v>611</v>
      </c>
      <c r="B26" s="160">
        <v>5476650.0300000003</v>
      </c>
      <c r="C26" s="160">
        <v>120000</v>
      </c>
      <c r="D26" s="164">
        <f t="shared" si="1"/>
        <v>5596650.0300000003</v>
      </c>
      <c r="E26" s="160">
        <v>3606834.34</v>
      </c>
      <c r="F26" s="160">
        <v>3606834.34</v>
      </c>
      <c r="G26" s="75">
        <v>1989815.6900000004</v>
      </c>
    </row>
    <row r="27" spans="1:7" s="165" customFormat="1" x14ac:dyDescent="0.25">
      <c r="A27" s="166" t="s">
        <v>612</v>
      </c>
      <c r="B27" s="160">
        <v>807368.86</v>
      </c>
      <c r="C27" s="160">
        <v>0</v>
      </c>
      <c r="D27" s="164">
        <f t="shared" si="1"/>
        <v>807368.86</v>
      </c>
      <c r="E27" s="160">
        <v>459146.52</v>
      </c>
      <c r="F27" s="160">
        <v>459146.52</v>
      </c>
      <c r="G27" s="75">
        <v>348222.33999999997</v>
      </c>
    </row>
    <row r="28" spans="1:7" s="165" customFormat="1" x14ac:dyDescent="0.25">
      <c r="A28" s="166" t="s">
        <v>613</v>
      </c>
      <c r="B28" s="160">
        <v>2436783.91</v>
      </c>
      <c r="C28" s="160">
        <v>100000</v>
      </c>
      <c r="D28" s="164">
        <f t="shared" si="1"/>
        <v>2536783.91</v>
      </c>
      <c r="E28" s="160">
        <v>1578232.34</v>
      </c>
      <c r="F28" s="160">
        <v>1578232.34</v>
      </c>
      <c r="G28" s="75">
        <v>958551.57000000007</v>
      </c>
    </row>
    <row r="29" spans="1:7" s="165" customFormat="1" x14ac:dyDescent="0.25">
      <c r="A29" s="166" t="s">
        <v>614</v>
      </c>
      <c r="B29" s="160">
        <v>4378589.8600000003</v>
      </c>
      <c r="C29" s="160">
        <v>0</v>
      </c>
      <c r="D29" s="164">
        <f t="shared" si="1"/>
        <v>4378589.8600000003</v>
      </c>
      <c r="E29" s="160">
        <v>2866765.87</v>
      </c>
      <c r="F29" s="160">
        <v>2866765.87</v>
      </c>
      <c r="G29" s="75">
        <v>1511823.9900000002</v>
      </c>
    </row>
    <row r="30" spans="1:7" s="165" customFormat="1" x14ac:dyDescent="0.25">
      <c r="A30" s="166" t="s">
        <v>615</v>
      </c>
      <c r="B30" s="160">
        <v>3763582.23</v>
      </c>
      <c r="C30" s="160">
        <v>100000</v>
      </c>
      <c r="D30" s="164">
        <f t="shared" si="1"/>
        <v>3863582.23</v>
      </c>
      <c r="E30" s="160">
        <v>2476019.4300000002</v>
      </c>
      <c r="F30" s="160">
        <v>2476019.4300000002</v>
      </c>
      <c r="G30" s="75">
        <v>1387562.7999999998</v>
      </c>
    </row>
    <row r="31" spans="1:7" s="165" customFormat="1" x14ac:dyDescent="0.25">
      <c r="A31" s="166" t="s">
        <v>616</v>
      </c>
      <c r="B31" s="160">
        <v>1494605.49</v>
      </c>
      <c r="C31" s="160">
        <v>0</v>
      </c>
      <c r="D31" s="164">
        <f t="shared" si="1"/>
        <v>1494605.49</v>
      </c>
      <c r="E31" s="160">
        <v>910637.17</v>
      </c>
      <c r="F31" s="160">
        <v>910637.17</v>
      </c>
      <c r="G31" s="75">
        <v>583968.31999999995</v>
      </c>
    </row>
    <row r="32" spans="1:7" s="165" customFormat="1" x14ac:dyDescent="0.25">
      <c r="A32" s="166" t="s">
        <v>617</v>
      </c>
      <c r="B32" s="160">
        <v>8711858.7699999996</v>
      </c>
      <c r="C32" s="160">
        <v>8652917.4000000004</v>
      </c>
      <c r="D32" s="164">
        <f t="shared" si="1"/>
        <v>17364776.170000002</v>
      </c>
      <c r="E32" s="160">
        <v>2707637.94</v>
      </c>
      <c r="F32" s="160">
        <v>2707637.95</v>
      </c>
      <c r="G32" s="75">
        <v>14657138.230000002</v>
      </c>
    </row>
    <row r="33" spans="1:7" s="165" customFormat="1" x14ac:dyDescent="0.25">
      <c r="A33" s="166" t="s">
        <v>618</v>
      </c>
      <c r="B33" s="160">
        <v>6275848.2800000003</v>
      </c>
      <c r="C33" s="160">
        <v>1999200</v>
      </c>
      <c r="D33" s="164">
        <f t="shared" si="1"/>
        <v>8275048.2800000003</v>
      </c>
      <c r="E33" s="160">
        <v>6048166.1600000001</v>
      </c>
      <c r="F33" s="160">
        <v>6048166.1600000001</v>
      </c>
      <c r="G33" s="75">
        <v>2226882.12</v>
      </c>
    </row>
    <row r="34" spans="1:7" s="165" customFormat="1" x14ac:dyDescent="0.25">
      <c r="A34" s="166" t="s">
        <v>619</v>
      </c>
      <c r="B34" s="160">
        <v>494989.57</v>
      </c>
      <c r="C34" s="160">
        <v>0</v>
      </c>
      <c r="D34" s="164">
        <f t="shared" si="1"/>
        <v>494989.57</v>
      </c>
      <c r="E34" s="160">
        <v>248429.58</v>
      </c>
      <c r="F34" s="160">
        <v>248429.58</v>
      </c>
      <c r="G34" s="75">
        <v>246559.99000000002</v>
      </c>
    </row>
    <row r="35" spans="1:7" s="165" customFormat="1" x14ac:dyDescent="0.25">
      <c r="A35" s="166" t="s">
        <v>620</v>
      </c>
      <c r="B35" s="160">
        <v>620209.9</v>
      </c>
      <c r="C35" s="160">
        <v>100000</v>
      </c>
      <c r="D35" s="164">
        <f t="shared" si="1"/>
        <v>720209.9</v>
      </c>
      <c r="E35" s="160">
        <v>343652.83</v>
      </c>
      <c r="F35" s="160">
        <v>343652.83</v>
      </c>
      <c r="G35" s="75">
        <v>376557.07</v>
      </c>
    </row>
    <row r="36" spans="1:7" s="165" customFormat="1" x14ac:dyDescent="0.25">
      <c r="A36" s="166" t="s">
        <v>621</v>
      </c>
      <c r="B36" s="160">
        <v>4401684.84</v>
      </c>
      <c r="C36" s="160">
        <v>256500</v>
      </c>
      <c r="D36" s="164">
        <f t="shared" si="1"/>
        <v>4658184.84</v>
      </c>
      <c r="E36" s="160">
        <v>2544325.4900000002</v>
      </c>
      <c r="F36" s="160">
        <v>2544325.5</v>
      </c>
      <c r="G36" s="75">
        <v>2113859.3499999996</v>
      </c>
    </row>
    <row r="37" spans="1:7" x14ac:dyDescent="0.25">
      <c r="A37" s="31" t="s">
        <v>150</v>
      </c>
      <c r="B37" s="49"/>
      <c r="C37" s="49"/>
      <c r="D37" s="49"/>
      <c r="E37" s="49"/>
      <c r="F37" s="49"/>
      <c r="G37" s="49"/>
    </row>
    <row r="38" spans="1:7" x14ac:dyDescent="0.25">
      <c r="A38" s="3" t="s">
        <v>383</v>
      </c>
      <c r="B38" s="4">
        <f t="shared" ref="B38:F38" si="2">SUM(B39:B52)</f>
        <v>238711332.20999998</v>
      </c>
      <c r="C38" s="4">
        <f t="shared" si="2"/>
        <v>111854938.31000002</v>
      </c>
      <c r="D38" s="4">
        <f t="shared" si="2"/>
        <v>350566270.51999998</v>
      </c>
      <c r="E38" s="4">
        <f t="shared" si="2"/>
        <v>252863993.73000002</v>
      </c>
      <c r="F38" s="4">
        <f t="shared" si="2"/>
        <v>252863993.73000005</v>
      </c>
      <c r="G38" s="4">
        <f>SUM(G39:G52)</f>
        <v>97702276.789999977</v>
      </c>
    </row>
    <row r="39" spans="1:7" x14ac:dyDescent="0.25">
      <c r="A39" s="166" t="s">
        <v>595</v>
      </c>
      <c r="B39" s="160">
        <v>7000000</v>
      </c>
      <c r="C39" s="160">
        <v>0</v>
      </c>
      <c r="D39" s="164">
        <f t="shared" ref="D39:D52" si="3">B39+C39</f>
        <v>7000000</v>
      </c>
      <c r="E39" s="160">
        <v>7000000</v>
      </c>
      <c r="F39" s="160">
        <v>7000000</v>
      </c>
      <c r="G39" s="164">
        <f t="shared" ref="G39:G52" si="4">D39-E39</f>
        <v>0</v>
      </c>
    </row>
    <row r="40" spans="1:7" x14ac:dyDescent="0.25">
      <c r="A40" s="166" t="s">
        <v>599</v>
      </c>
      <c r="B40" s="160">
        <v>10905984.039999999</v>
      </c>
      <c r="C40" s="160">
        <v>209580.51</v>
      </c>
      <c r="D40" s="164">
        <f t="shared" si="3"/>
        <v>11115564.549999999</v>
      </c>
      <c r="E40" s="160">
        <v>8586536.0999999996</v>
      </c>
      <c r="F40" s="160">
        <v>8586536.1099999994</v>
      </c>
      <c r="G40" s="164">
        <f t="shared" si="4"/>
        <v>2529028.4499999993</v>
      </c>
    </row>
    <row r="41" spans="1:7" x14ac:dyDescent="0.25">
      <c r="A41" s="166" t="s">
        <v>600</v>
      </c>
      <c r="B41" s="160">
        <v>145569525</v>
      </c>
      <c r="C41" s="160">
        <v>104164470.40000001</v>
      </c>
      <c r="D41" s="164">
        <f t="shared" si="3"/>
        <v>249733995.40000001</v>
      </c>
      <c r="E41" s="160">
        <v>179931397.62</v>
      </c>
      <c r="F41" s="160">
        <v>179931397.61000001</v>
      </c>
      <c r="G41" s="164">
        <f t="shared" si="4"/>
        <v>69802597.780000001</v>
      </c>
    </row>
    <row r="42" spans="1:7" x14ac:dyDescent="0.25">
      <c r="A42" s="166" t="s">
        <v>601</v>
      </c>
      <c r="B42" s="160">
        <v>1117116.3400000001</v>
      </c>
      <c r="C42" s="160">
        <v>1800005.42</v>
      </c>
      <c r="D42" s="164">
        <f t="shared" si="3"/>
        <v>2917121.76</v>
      </c>
      <c r="E42" s="160">
        <v>2510948.63</v>
      </c>
      <c r="F42" s="160">
        <v>2510948.62</v>
      </c>
      <c r="G42" s="164">
        <f t="shared" si="4"/>
        <v>406173.12999999989</v>
      </c>
    </row>
    <row r="43" spans="1:7" x14ac:dyDescent="0.25">
      <c r="A43" s="166" t="s">
        <v>602</v>
      </c>
      <c r="B43" s="160">
        <v>20461900</v>
      </c>
      <c r="C43" s="160">
        <v>2599671.36</v>
      </c>
      <c r="D43" s="164">
        <f t="shared" si="3"/>
        <v>23061571.359999999</v>
      </c>
      <c r="E43" s="160">
        <v>17623567.399999999</v>
      </c>
      <c r="F43" s="160">
        <v>17623567.41</v>
      </c>
      <c r="G43" s="164">
        <f t="shared" si="4"/>
        <v>5438003.9600000009</v>
      </c>
    </row>
    <row r="44" spans="1:7" x14ac:dyDescent="0.25">
      <c r="A44" s="166" t="s">
        <v>604</v>
      </c>
      <c r="B44" s="160">
        <v>0</v>
      </c>
      <c r="C44" s="160">
        <v>100001.83</v>
      </c>
      <c r="D44" s="164">
        <f t="shared" si="3"/>
        <v>100001.83</v>
      </c>
      <c r="E44" s="160">
        <v>99987.36</v>
      </c>
      <c r="F44" s="160">
        <v>99987.36</v>
      </c>
      <c r="G44" s="164">
        <f t="shared" si="4"/>
        <v>14.470000000001164</v>
      </c>
    </row>
    <row r="45" spans="1:7" x14ac:dyDescent="0.25">
      <c r="A45" s="166" t="s">
        <v>605</v>
      </c>
      <c r="B45" s="160">
        <v>11258500</v>
      </c>
      <c r="C45" s="160">
        <v>700000</v>
      </c>
      <c r="D45" s="164">
        <f t="shared" si="3"/>
        <v>11958500</v>
      </c>
      <c r="E45" s="160">
        <v>9539268.25</v>
      </c>
      <c r="F45" s="160">
        <v>9539268.25</v>
      </c>
      <c r="G45" s="164">
        <f t="shared" si="4"/>
        <v>2419231.75</v>
      </c>
    </row>
    <row r="46" spans="1:7" x14ac:dyDescent="0.25">
      <c r="A46" s="166" t="s">
        <v>606</v>
      </c>
      <c r="B46" s="160">
        <v>0</v>
      </c>
      <c r="C46" s="160">
        <v>80000</v>
      </c>
      <c r="D46" s="164">
        <f t="shared" si="3"/>
        <v>80000</v>
      </c>
      <c r="E46" s="160">
        <v>0</v>
      </c>
      <c r="F46" s="160">
        <v>0</v>
      </c>
      <c r="G46" s="164">
        <f t="shared" si="4"/>
        <v>80000</v>
      </c>
    </row>
    <row r="47" spans="1:7" s="165" customFormat="1" x14ac:dyDescent="0.25">
      <c r="A47" s="166" t="s">
        <v>607</v>
      </c>
      <c r="B47" s="160">
        <v>739000</v>
      </c>
      <c r="C47" s="160">
        <v>0</v>
      </c>
      <c r="D47" s="164">
        <f t="shared" si="3"/>
        <v>739000</v>
      </c>
      <c r="E47" s="160">
        <v>417997.31</v>
      </c>
      <c r="F47" s="160">
        <v>417997.32</v>
      </c>
      <c r="G47" s="164">
        <f t="shared" si="4"/>
        <v>321002.69</v>
      </c>
    </row>
    <row r="48" spans="1:7" s="165" customFormat="1" x14ac:dyDescent="0.25">
      <c r="A48" s="166" t="s">
        <v>608</v>
      </c>
      <c r="B48" s="160">
        <v>0</v>
      </c>
      <c r="C48" s="160">
        <v>245882.18</v>
      </c>
      <c r="D48" s="164">
        <f t="shared" si="3"/>
        <v>245882.18</v>
      </c>
      <c r="E48" s="160">
        <v>188905.41</v>
      </c>
      <c r="F48" s="160">
        <v>188905.41</v>
      </c>
      <c r="G48" s="164">
        <f t="shared" si="4"/>
        <v>56976.76999999999</v>
      </c>
    </row>
    <row r="49" spans="1:7" s="165" customFormat="1" x14ac:dyDescent="0.25">
      <c r="A49" s="166" t="s">
        <v>610</v>
      </c>
      <c r="B49" s="160">
        <v>35414894.829999998</v>
      </c>
      <c r="C49" s="160">
        <v>501948.3</v>
      </c>
      <c r="D49" s="164">
        <f t="shared" si="3"/>
        <v>35916843.129999995</v>
      </c>
      <c r="E49" s="160">
        <v>21006487.559999999</v>
      </c>
      <c r="F49" s="160">
        <v>21006487.550000001</v>
      </c>
      <c r="G49" s="164">
        <f t="shared" si="4"/>
        <v>14910355.569999997</v>
      </c>
    </row>
    <row r="50" spans="1:7" s="165" customFormat="1" x14ac:dyDescent="0.25">
      <c r="A50" s="166" t="s">
        <v>611</v>
      </c>
      <c r="B50" s="160">
        <v>1144132</v>
      </c>
      <c r="C50" s="160">
        <v>475060.67</v>
      </c>
      <c r="D50" s="164">
        <f t="shared" si="3"/>
        <v>1619192.67</v>
      </c>
      <c r="E50" s="160">
        <v>1180296.05</v>
      </c>
      <c r="F50" s="160">
        <v>1180296.05</v>
      </c>
      <c r="G50" s="164">
        <f t="shared" si="4"/>
        <v>438896.61999999988</v>
      </c>
    </row>
    <row r="51" spans="1:7" s="165" customFormat="1" x14ac:dyDescent="0.25">
      <c r="A51" s="166" t="s">
        <v>614</v>
      </c>
      <c r="B51" s="160">
        <v>1500000</v>
      </c>
      <c r="C51" s="160">
        <v>0</v>
      </c>
      <c r="D51" s="164">
        <f t="shared" si="3"/>
        <v>1500000</v>
      </c>
      <c r="E51" s="160">
        <v>1059870</v>
      </c>
      <c r="F51" s="160">
        <v>1059870</v>
      </c>
      <c r="G51" s="164">
        <f t="shared" si="4"/>
        <v>440130</v>
      </c>
    </row>
    <row r="52" spans="1:7" s="165" customFormat="1" x14ac:dyDescent="0.25">
      <c r="A52" s="166" t="s">
        <v>618</v>
      </c>
      <c r="B52" s="160">
        <v>3600280</v>
      </c>
      <c r="C52" s="160">
        <v>978317.64</v>
      </c>
      <c r="D52" s="164">
        <f t="shared" si="3"/>
        <v>4578597.6399999997</v>
      </c>
      <c r="E52" s="160">
        <v>3718732.04</v>
      </c>
      <c r="F52" s="160">
        <v>3718732.04</v>
      </c>
      <c r="G52" s="164">
        <f t="shared" si="4"/>
        <v>859865.59999999963</v>
      </c>
    </row>
    <row r="53" spans="1:7" x14ac:dyDescent="0.25">
      <c r="A53" s="31" t="s">
        <v>150</v>
      </c>
      <c r="B53" s="49"/>
      <c r="C53" s="49"/>
      <c r="D53" s="49"/>
      <c r="E53" s="49"/>
      <c r="F53" s="49"/>
      <c r="G53" s="49"/>
    </row>
    <row r="54" spans="1:7" x14ac:dyDescent="0.25">
      <c r="A54" s="3" t="s">
        <v>379</v>
      </c>
      <c r="B54" s="4">
        <f>SUM(B38,B9)</f>
        <v>455621729.63999999</v>
      </c>
      <c r="C54" s="4">
        <f t="shared" ref="C54:G54" si="5">SUM(C38,C9)</f>
        <v>184995103.66000003</v>
      </c>
      <c r="D54" s="4">
        <f t="shared" si="5"/>
        <v>640616833.29999995</v>
      </c>
      <c r="E54" s="4">
        <f t="shared" si="5"/>
        <v>449489630.71000004</v>
      </c>
      <c r="F54" s="4">
        <f t="shared" si="5"/>
        <v>448710735.19000006</v>
      </c>
      <c r="G54" s="4">
        <f t="shared" si="5"/>
        <v>191127202.58999994</v>
      </c>
    </row>
    <row r="55" spans="1:7" x14ac:dyDescent="0.25">
      <c r="A55" s="55"/>
      <c r="B55" s="55"/>
      <c r="C55" s="55"/>
      <c r="D55" s="55"/>
      <c r="E55" s="55"/>
      <c r="F55" s="55"/>
      <c r="G55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G9 B53:G54 B37:G38" xr:uid="{00000000-0002-0000-06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53:G54 B37:G37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/>
  </sheetPr>
  <dimension ref="A1:G78"/>
  <sheetViews>
    <sheetView showGridLines="0" zoomScale="60" zoomScaleNormal="60" workbookViewId="0">
      <selection activeCell="A87" sqref="A87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88" t="s">
        <v>384</v>
      </c>
      <c r="B1" s="189"/>
      <c r="C1" s="189"/>
      <c r="D1" s="189"/>
      <c r="E1" s="189"/>
      <c r="F1" s="189"/>
      <c r="G1" s="189"/>
    </row>
    <row r="2" spans="1:7" x14ac:dyDescent="0.25">
      <c r="A2" s="110" t="str">
        <f>'Formato 1'!A2</f>
        <v>MUNICIPIO DE SAN FELIPE</v>
      </c>
      <c r="B2" s="111"/>
      <c r="C2" s="111"/>
      <c r="D2" s="111"/>
      <c r="E2" s="111"/>
      <c r="F2" s="111"/>
      <c r="G2" s="112"/>
    </row>
    <row r="3" spans="1:7" x14ac:dyDescent="0.25">
      <c r="A3" s="113" t="s">
        <v>385</v>
      </c>
      <c r="B3" s="114"/>
      <c r="C3" s="114"/>
      <c r="D3" s="114"/>
      <c r="E3" s="114"/>
      <c r="F3" s="114"/>
      <c r="G3" s="115"/>
    </row>
    <row r="4" spans="1:7" x14ac:dyDescent="0.25">
      <c r="A4" s="113" t="s">
        <v>386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77" t="s">
        <v>4</v>
      </c>
      <c r="B7" s="185" t="s">
        <v>298</v>
      </c>
      <c r="C7" s="186"/>
      <c r="D7" s="186"/>
      <c r="E7" s="186"/>
      <c r="F7" s="187"/>
      <c r="G7" s="181" t="s">
        <v>387</v>
      </c>
    </row>
    <row r="8" spans="1:7" ht="30" x14ac:dyDescent="0.25">
      <c r="A8" s="178"/>
      <c r="B8" s="25" t="s">
        <v>300</v>
      </c>
      <c r="C8" s="7" t="s">
        <v>388</v>
      </c>
      <c r="D8" s="25" t="s">
        <v>302</v>
      </c>
      <c r="E8" s="25" t="s">
        <v>186</v>
      </c>
      <c r="F8" s="32" t="s">
        <v>203</v>
      </c>
      <c r="G8" s="180"/>
    </row>
    <row r="9" spans="1:7" ht="16.5" customHeight="1" x14ac:dyDescent="0.25">
      <c r="A9" s="26" t="s">
        <v>389</v>
      </c>
      <c r="B9" s="30">
        <f>SUM(B10,B19,B27,B37)</f>
        <v>216910397.42999998</v>
      </c>
      <c r="C9" s="30">
        <f t="shared" ref="C9:G9" si="0">SUM(C10,C19,C27,C37)</f>
        <v>73140165.349999994</v>
      </c>
      <c r="D9" s="30">
        <f t="shared" si="0"/>
        <v>290050562.77999997</v>
      </c>
      <c r="E9" s="30">
        <f t="shared" si="0"/>
        <v>196625636.98000002</v>
      </c>
      <c r="F9" s="30">
        <f t="shared" si="0"/>
        <v>195846741.46000001</v>
      </c>
      <c r="G9" s="30">
        <f t="shared" si="0"/>
        <v>93424925.799999997</v>
      </c>
    </row>
    <row r="10" spans="1:7" ht="15" customHeight="1" x14ac:dyDescent="0.25">
      <c r="A10" s="58" t="s">
        <v>390</v>
      </c>
      <c r="B10" s="47">
        <f>SUM(B11:B18)</f>
        <v>142332295.03999999</v>
      </c>
      <c r="C10" s="47">
        <f t="shared" ref="C10:G10" si="1">SUM(C11:C18)</f>
        <v>7238396.6299999999</v>
      </c>
      <c r="D10" s="47">
        <f t="shared" si="1"/>
        <v>149570691.66999999</v>
      </c>
      <c r="E10" s="47">
        <f t="shared" si="1"/>
        <v>87374312.590000004</v>
      </c>
      <c r="F10" s="47">
        <f t="shared" si="1"/>
        <v>87369846.590000004</v>
      </c>
      <c r="G10" s="47">
        <f t="shared" si="1"/>
        <v>62196379.079999998</v>
      </c>
    </row>
    <row r="11" spans="1:7" x14ac:dyDescent="0.25">
      <c r="A11" s="77" t="s">
        <v>391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392</v>
      </c>
      <c r="B12" s="47">
        <v>1302358.43</v>
      </c>
      <c r="C12" s="47">
        <v>0</v>
      </c>
      <c r="D12" s="47">
        <v>1302358.43</v>
      </c>
      <c r="E12" s="47">
        <v>707576.1</v>
      </c>
      <c r="F12" s="47">
        <v>707576.1</v>
      </c>
      <c r="G12" s="47">
        <v>594782.32999999996</v>
      </c>
    </row>
    <row r="13" spans="1:7" x14ac:dyDescent="0.25">
      <c r="A13" s="77" t="s">
        <v>393</v>
      </c>
      <c r="B13" s="47">
        <v>58503606.25</v>
      </c>
      <c r="C13" s="47">
        <v>5737646.3399999999</v>
      </c>
      <c r="D13" s="47">
        <v>64241252.590000004</v>
      </c>
      <c r="E13" s="47">
        <v>35043868.880000003</v>
      </c>
      <c r="F13" s="47">
        <v>35043868.899999999</v>
      </c>
      <c r="G13" s="47">
        <v>29197383.710000001</v>
      </c>
    </row>
    <row r="14" spans="1:7" x14ac:dyDescent="0.25">
      <c r="A14" s="77" t="s">
        <v>394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395</v>
      </c>
      <c r="B15" s="47">
        <v>11396087.67</v>
      </c>
      <c r="C15" s="47">
        <v>-628949.71</v>
      </c>
      <c r="D15" s="47">
        <v>10767137.960000001</v>
      </c>
      <c r="E15" s="47">
        <v>6086141.3200000003</v>
      </c>
      <c r="F15" s="47">
        <v>6081675.2999999998</v>
      </c>
      <c r="G15" s="47">
        <v>4680996.6400000006</v>
      </c>
    </row>
    <row r="16" spans="1:7" x14ac:dyDescent="0.25">
      <c r="A16" s="77" t="s">
        <v>396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397</v>
      </c>
      <c r="B17" s="47">
        <v>53291736.369999997</v>
      </c>
      <c r="C17" s="47">
        <v>2099200</v>
      </c>
      <c r="D17" s="47">
        <v>55390936.369999997</v>
      </c>
      <c r="E17" s="47">
        <v>35950215.479999997</v>
      </c>
      <c r="F17" s="47">
        <v>35950215.479999997</v>
      </c>
      <c r="G17" s="47">
        <v>19440720.890000001</v>
      </c>
    </row>
    <row r="18" spans="1:7" x14ac:dyDescent="0.25">
      <c r="A18" s="77" t="s">
        <v>398</v>
      </c>
      <c r="B18" s="47">
        <v>17838506.32</v>
      </c>
      <c r="C18" s="47">
        <v>30500</v>
      </c>
      <c r="D18" s="47">
        <v>17869006.32</v>
      </c>
      <c r="E18" s="47">
        <v>9586510.8100000005</v>
      </c>
      <c r="F18" s="47">
        <v>9586510.8100000005</v>
      </c>
      <c r="G18" s="47">
        <v>8282495.5099999998</v>
      </c>
    </row>
    <row r="19" spans="1:7" x14ac:dyDescent="0.25">
      <c r="A19" s="58" t="s">
        <v>399</v>
      </c>
      <c r="B19" s="47">
        <f>SUM(B20:B26)</f>
        <v>62601701.540000007</v>
      </c>
      <c r="C19" s="47">
        <f t="shared" ref="C19:G19" si="2">SUM(C20:C26)</f>
        <v>57201768.719999999</v>
      </c>
      <c r="D19" s="47">
        <f t="shared" si="2"/>
        <v>119803470.25999999</v>
      </c>
      <c r="E19" s="47">
        <f t="shared" si="2"/>
        <v>91264857.950000003</v>
      </c>
      <c r="F19" s="47">
        <f t="shared" si="2"/>
        <v>90490428.430000007</v>
      </c>
      <c r="G19" s="47">
        <f t="shared" si="2"/>
        <v>28538612.310000002</v>
      </c>
    </row>
    <row r="20" spans="1:7" x14ac:dyDescent="0.25">
      <c r="A20" s="77" t="s">
        <v>400</v>
      </c>
      <c r="B20" s="47">
        <v>5476650.0300000003</v>
      </c>
      <c r="C20" s="47">
        <v>120000</v>
      </c>
      <c r="D20" s="47">
        <v>5596650.0300000003</v>
      </c>
      <c r="E20" s="47">
        <v>3606834.34</v>
      </c>
      <c r="F20" s="47">
        <v>3606834.34</v>
      </c>
      <c r="G20" s="47">
        <v>1989815.6900000004</v>
      </c>
    </row>
    <row r="21" spans="1:7" x14ac:dyDescent="0.25">
      <c r="A21" s="77" t="s">
        <v>401</v>
      </c>
      <c r="B21" s="47">
        <v>43424658.060000002</v>
      </c>
      <c r="C21" s="47">
        <v>56493768.719999999</v>
      </c>
      <c r="D21" s="47">
        <v>99918426.780000001</v>
      </c>
      <c r="E21" s="47">
        <v>78399854.829999998</v>
      </c>
      <c r="F21" s="47">
        <v>77625425.310000002</v>
      </c>
      <c r="G21" s="47">
        <v>21518571.950000003</v>
      </c>
    </row>
    <row r="22" spans="1:7" x14ac:dyDescent="0.25">
      <c r="A22" s="77" t="s">
        <v>402</v>
      </c>
      <c r="B22" s="47">
        <v>1494605.49</v>
      </c>
      <c r="C22" s="47">
        <v>0</v>
      </c>
      <c r="D22" s="47">
        <v>1494605.49</v>
      </c>
      <c r="E22" s="47">
        <v>910637.17</v>
      </c>
      <c r="F22" s="47">
        <v>910637.17</v>
      </c>
      <c r="G22" s="47">
        <v>583968.31999999995</v>
      </c>
    </row>
    <row r="23" spans="1:7" x14ac:dyDescent="0.25">
      <c r="A23" s="77" t="s">
        <v>403</v>
      </c>
      <c r="B23" s="47">
        <v>7827198.0999999996</v>
      </c>
      <c r="C23" s="47">
        <v>588000</v>
      </c>
      <c r="D23" s="47">
        <v>8415198.0999999996</v>
      </c>
      <c r="E23" s="47">
        <v>5480765.7400000002</v>
      </c>
      <c r="F23" s="47">
        <v>5480765.7400000002</v>
      </c>
      <c r="G23" s="47">
        <v>2934432.3599999994</v>
      </c>
    </row>
    <row r="24" spans="1:7" x14ac:dyDescent="0.25">
      <c r="A24" s="77" t="s">
        <v>404</v>
      </c>
      <c r="B24" s="47">
        <v>4378589.8600000003</v>
      </c>
      <c r="C24" s="47">
        <v>0</v>
      </c>
      <c r="D24" s="47">
        <v>4378589.8600000003</v>
      </c>
      <c r="E24" s="47">
        <v>2866765.87</v>
      </c>
      <c r="F24" s="47">
        <v>2866765.87</v>
      </c>
      <c r="G24" s="47">
        <v>1511823.9900000002</v>
      </c>
    </row>
    <row r="25" spans="1:7" x14ac:dyDescent="0.25">
      <c r="A25" s="77" t="s">
        <v>405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77" t="s">
        <v>406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407</v>
      </c>
      <c r="B27" s="47">
        <f>SUM(B28:B36)</f>
        <v>11976400.85</v>
      </c>
      <c r="C27" s="47">
        <f t="shared" ref="C27:G27" si="3">SUM(C28:C36)</f>
        <v>8700000</v>
      </c>
      <c r="D27" s="47">
        <f t="shared" si="3"/>
        <v>20676400.850000001</v>
      </c>
      <c r="E27" s="47">
        <f t="shared" si="3"/>
        <v>17986466.440000001</v>
      </c>
      <c r="F27" s="47">
        <f t="shared" si="3"/>
        <v>17986466.440000001</v>
      </c>
      <c r="G27" s="47">
        <f t="shared" si="3"/>
        <v>2689934.41</v>
      </c>
    </row>
    <row r="28" spans="1:7" x14ac:dyDescent="0.25">
      <c r="A28" s="80" t="s">
        <v>408</v>
      </c>
      <c r="B28" s="47">
        <v>11976400.85</v>
      </c>
      <c r="C28" s="47">
        <v>8700000</v>
      </c>
      <c r="D28" s="47">
        <v>20676400.850000001</v>
      </c>
      <c r="E28" s="47">
        <v>17986466.440000001</v>
      </c>
      <c r="F28" s="47">
        <v>17986466.440000001</v>
      </c>
      <c r="G28" s="47">
        <v>2689934.41</v>
      </c>
    </row>
    <row r="29" spans="1:7" x14ac:dyDescent="0.25">
      <c r="A29" s="77" t="s">
        <v>409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410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411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412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413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414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415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416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417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25">
      <c r="A38" s="80" t="s">
        <v>418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419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420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421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422</v>
      </c>
      <c r="B43" s="4">
        <f>SUM(B44,B53,B61,B71)</f>
        <v>238711332.20999998</v>
      </c>
      <c r="C43" s="4">
        <f t="shared" ref="C43:G43" si="5">SUM(C44,C53,C61,C71)</f>
        <v>111854938.31000002</v>
      </c>
      <c r="D43" s="4">
        <f t="shared" si="5"/>
        <v>350566270.51999998</v>
      </c>
      <c r="E43" s="4">
        <f t="shared" si="5"/>
        <v>252863993.73000002</v>
      </c>
      <c r="F43" s="4">
        <f t="shared" si="5"/>
        <v>252863993.73000002</v>
      </c>
      <c r="G43" s="4">
        <f t="shared" si="5"/>
        <v>97702276.789999962</v>
      </c>
    </row>
    <row r="44" spans="1:7" x14ac:dyDescent="0.25">
      <c r="A44" s="58" t="s">
        <v>390</v>
      </c>
      <c r="B44" s="47">
        <f>SUM(B45:B52)</f>
        <v>41968164.039999999</v>
      </c>
      <c r="C44" s="47">
        <f t="shared" ref="C44:G44" si="6">SUM(C45:C52)</f>
        <v>3787569.51</v>
      </c>
      <c r="D44" s="47">
        <f t="shared" si="6"/>
        <v>45755733.549999997</v>
      </c>
      <c r="E44" s="47">
        <f t="shared" si="6"/>
        <v>36928835.539999999</v>
      </c>
      <c r="F44" s="47">
        <f t="shared" si="6"/>
        <v>36928835.560000002</v>
      </c>
      <c r="G44" s="47">
        <f t="shared" si="6"/>
        <v>8826898.0099999998</v>
      </c>
    </row>
    <row r="45" spans="1:7" x14ac:dyDescent="0.25">
      <c r="A45" s="80" t="s">
        <v>391</v>
      </c>
      <c r="B45" s="167">
        <v>0</v>
      </c>
      <c r="C45" s="167">
        <v>0</v>
      </c>
      <c r="D45" s="167">
        <f t="shared" ref="D45:D52" si="7">B45+C45</f>
        <v>0</v>
      </c>
      <c r="E45" s="167">
        <v>0</v>
      </c>
      <c r="F45" s="167">
        <v>0</v>
      </c>
      <c r="G45" s="167">
        <f t="shared" ref="G45:G52" si="8">D45-E45</f>
        <v>0</v>
      </c>
    </row>
    <row r="46" spans="1:7" x14ac:dyDescent="0.25">
      <c r="A46" s="80" t="s">
        <v>392</v>
      </c>
      <c r="B46" s="167">
        <v>0</v>
      </c>
      <c r="C46" s="167">
        <v>0</v>
      </c>
      <c r="D46" s="167">
        <f t="shared" si="7"/>
        <v>0</v>
      </c>
      <c r="E46" s="167">
        <v>0</v>
      </c>
      <c r="F46" s="167">
        <v>0</v>
      </c>
      <c r="G46" s="167">
        <f t="shared" si="8"/>
        <v>0</v>
      </c>
    </row>
    <row r="47" spans="1:7" x14ac:dyDescent="0.25">
      <c r="A47" s="80" t="s">
        <v>393</v>
      </c>
      <c r="B47" s="168">
        <v>17905984.039999999</v>
      </c>
      <c r="C47" s="168">
        <v>209580.51</v>
      </c>
      <c r="D47" s="167">
        <f t="shared" si="7"/>
        <v>18115564.550000001</v>
      </c>
      <c r="E47" s="168">
        <v>15586536.1</v>
      </c>
      <c r="F47" s="168">
        <v>15586536.109999999</v>
      </c>
      <c r="G47" s="167">
        <f t="shared" si="8"/>
        <v>2529028.4500000011</v>
      </c>
    </row>
    <row r="48" spans="1:7" x14ac:dyDescent="0.25">
      <c r="A48" s="80" t="s">
        <v>394</v>
      </c>
      <c r="B48" s="167">
        <v>0</v>
      </c>
      <c r="C48" s="167">
        <v>0</v>
      </c>
      <c r="D48" s="167">
        <f t="shared" si="7"/>
        <v>0</v>
      </c>
      <c r="E48" s="167">
        <v>0</v>
      </c>
      <c r="F48" s="167">
        <v>0</v>
      </c>
      <c r="G48" s="167">
        <f t="shared" si="8"/>
        <v>0</v>
      </c>
    </row>
    <row r="49" spans="1:7" x14ac:dyDescent="0.25">
      <c r="A49" s="80" t="s">
        <v>395</v>
      </c>
      <c r="B49" s="167">
        <v>0</v>
      </c>
      <c r="C49" s="167">
        <v>0</v>
      </c>
      <c r="D49" s="167">
        <f t="shared" si="7"/>
        <v>0</v>
      </c>
      <c r="E49" s="167">
        <v>0</v>
      </c>
      <c r="F49" s="167">
        <v>0</v>
      </c>
      <c r="G49" s="167">
        <f t="shared" si="8"/>
        <v>0</v>
      </c>
    </row>
    <row r="50" spans="1:7" x14ac:dyDescent="0.25">
      <c r="A50" s="80" t="s">
        <v>396</v>
      </c>
      <c r="B50" s="167">
        <v>0</v>
      </c>
      <c r="C50" s="167">
        <v>0</v>
      </c>
      <c r="D50" s="167">
        <f t="shared" si="7"/>
        <v>0</v>
      </c>
      <c r="E50" s="167">
        <v>0</v>
      </c>
      <c r="F50" s="167">
        <v>0</v>
      </c>
      <c r="G50" s="167">
        <f t="shared" si="8"/>
        <v>0</v>
      </c>
    </row>
    <row r="51" spans="1:7" x14ac:dyDescent="0.25">
      <c r="A51" s="80" t="s">
        <v>397</v>
      </c>
      <c r="B51" s="168">
        <v>24062180</v>
      </c>
      <c r="C51" s="168">
        <v>3577989</v>
      </c>
      <c r="D51" s="167">
        <f t="shared" si="7"/>
        <v>27640169</v>
      </c>
      <c r="E51" s="168">
        <v>21342299.440000001</v>
      </c>
      <c r="F51" s="168">
        <v>21342299.449999999</v>
      </c>
      <c r="G51" s="167">
        <f t="shared" si="8"/>
        <v>6297869.5599999987</v>
      </c>
    </row>
    <row r="52" spans="1:7" x14ac:dyDescent="0.25">
      <c r="A52" s="80" t="s">
        <v>398</v>
      </c>
      <c r="B52" s="167">
        <v>0</v>
      </c>
      <c r="C52" s="167">
        <v>0</v>
      </c>
      <c r="D52" s="167">
        <f t="shared" si="7"/>
        <v>0</v>
      </c>
      <c r="E52" s="167">
        <v>0</v>
      </c>
      <c r="F52" s="167">
        <v>0</v>
      </c>
      <c r="G52" s="167">
        <f t="shared" si="8"/>
        <v>0</v>
      </c>
    </row>
    <row r="53" spans="1:7" x14ac:dyDescent="0.25">
      <c r="A53" s="58" t="s">
        <v>399</v>
      </c>
      <c r="B53" s="47">
        <f>SUM(B54:B60)</f>
        <v>196743168.16999999</v>
      </c>
      <c r="C53" s="47">
        <f t="shared" ref="C53:G53" si="9">SUM(C54:C60)</f>
        <v>107987368.80000001</v>
      </c>
      <c r="D53" s="47">
        <f t="shared" si="9"/>
        <v>304730536.96999997</v>
      </c>
      <c r="E53" s="47">
        <f t="shared" si="9"/>
        <v>215935158.19000003</v>
      </c>
      <c r="F53" s="47">
        <f t="shared" si="9"/>
        <v>215935158.17000002</v>
      </c>
      <c r="G53" s="47">
        <f t="shared" si="9"/>
        <v>88795378.779999956</v>
      </c>
    </row>
    <row r="54" spans="1:7" x14ac:dyDescent="0.25">
      <c r="A54" s="80" t="s">
        <v>400</v>
      </c>
      <c r="B54" s="47">
        <v>1144132</v>
      </c>
      <c r="C54" s="47">
        <v>475060.67</v>
      </c>
      <c r="D54" s="47">
        <v>1619192.67</v>
      </c>
      <c r="E54" s="47">
        <v>1180296.05</v>
      </c>
      <c r="F54" s="47">
        <v>1180296.05</v>
      </c>
      <c r="G54" s="47">
        <v>438896.61999999988</v>
      </c>
    </row>
    <row r="55" spans="1:7" x14ac:dyDescent="0.25">
      <c r="A55" s="80" t="s">
        <v>401</v>
      </c>
      <c r="B55" s="47">
        <v>194099036.16999999</v>
      </c>
      <c r="C55" s="47">
        <v>107166424.12</v>
      </c>
      <c r="D55" s="47">
        <v>301265460.28999996</v>
      </c>
      <c r="E55" s="47">
        <v>213406099.37</v>
      </c>
      <c r="F55" s="47">
        <v>213406099.34999999</v>
      </c>
      <c r="G55" s="47">
        <v>87859360.919999957</v>
      </c>
    </row>
    <row r="56" spans="1:7" x14ac:dyDescent="0.25">
      <c r="A56" s="80" t="s">
        <v>402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403</v>
      </c>
      <c r="B57" s="47">
        <v>0</v>
      </c>
      <c r="C57" s="47">
        <v>345884.01</v>
      </c>
      <c r="D57" s="47">
        <v>345884.01</v>
      </c>
      <c r="E57" s="47">
        <v>288892.77</v>
      </c>
      <c r="F57" s="47">
        <v>288892.77</v>
      </c>
      <c r="G57" s="47">
        <v>56991.239999999991</v>
      </c>
    </row>
    <row r="58" spans="1:7" x14ac:dyDescent="0.25">
      <c r="A58" s="80" t="s">
        <v>404</v>
      </c>
      <c r="B58" s="47">
        <v>1500000</v>
      </c>
      <c r="C58" s="47">
        <v>0</v>
      </c>
      <c r="D58" s="47">
        <v>1500000</v>
      </c>
      <c r="E58" s="47">
        <v>1059870</v>
      </c>
      <c r="F58" s="47">
        <v>1059870</v>
      </c>
      <c r="G58" s="47">
        <v>440130</v>
      </c>
    </row>
    <row r="59" spans="1:7" x14ac:dyDescent="0.25">
      <c r="A59" s="80" t="s">
        <v>405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406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407</v>
      </c>
      <c r="B61" s="47">
        <f>SUM(B62:B70)</f>
        <v>0</v>
      </c>
      <c r="C61" s="47">
        <f t="shared" ref="C61:G61" si="10">SUM(C62:C70)</f>
        <v>80000</v>
      </c>
      <c r="D61" s="47">
        <f t="shared" si="10"/>
        <v>80000</v>
      </c>
      <c r="E61" s="47">
        <f t="shared" si="10"/>
        <v>0</v>
      </c>
      <c r="F61" s="47">
        <f t="shared" si="10"/>
        <v>0</v>
      </c>
      <c r="G61" s="47">
        <f t="shared" si="10"/>
        <v>80000</v>
      </c>
    </row>
    <row r="62" spans="1:7" x14ac:dyDescent="0.25">
      <c r="A62" s="80" t="s">
        <v>408</v>
      </c>
      <c r="B62" s="168">
        <v>0</v>
      </c>
      <c r="C62" s="168">
        <v>80000</v>
      </c>
      <c r="D62" s="167">
        <f t="shared" ref="D62:D70" si="11">B62+C62</f>
        <v>80000</v>
      </c>
      <c r="E62" s="168">
        <v>0</v>
      </c>
      <c r="F62" s="168">
        <v>0</v>
      </c>
      <c r="G62" s="167">
        <f t="shared" ref="G62:G70" si="12">D62-E62</f>
        <v>80000</v>
      </c>
    </row>
    <row r="63" spans="1:7" x14ac:dyDescent="0.25">
      <c r="A63" s="80" t="s">
        <v>409</v>
      </c>
      <c r="B63" s="167">
        <v>0</v>
      </c>
      <c r="C63" s="167">
        <v>0</v>
      </c>
      <c r="D63" s="167">
        <f t="shared" si="11"/>
        <v>0</v>
      </c>
      <c r="E63" s="167">
        <v>0</v>
      </c>
      <c r="F63" s="167">
        <v>0</v>
      </c>
      <c r="G63" s="167">
        <f t="shared" si="12"/>
        <v>0</v>
      </c>
    </row>
    <row r="64" spans="1:7" x14ac:dyDescent="0.25">
      <c r="A64" s="80" t="s">
        <v>410</v>
      </c>
      <c r="B64" s="167">
        <v>0</v>
      </c>
      <c r="C64" s="167">
        <v>0</v>
      </c>
      <c r="D64" s="167">
        <f t="shared" si="11"/>
        <v>0</v>
      </c>
      <c r="E64" s="167">
        <v>0</v>
      </c>
      <c r="F64" s="167">
        <v>0</v>
      </c>
      <c r="G64" s="167">
        <f t="shared" si="12"/>
        <v>0</v>
      </c>
    </row>
    <row r="65" spans="1:7" x14ac:dyDescent="0.25">
      <c r="A65" s="80" t="s">
        <v>411</v>
      </c>
      <c r="B65" s="167">
        <v>0</v>
      </c>
      <c r="C65" s="167">
        <v>0</v>
      </c>
      <c r="D65" s="167">
        <f t="shared" si="11"/>
        <v>0</v>
      </c>
      <c r="E65" s="167">
        <v>0</v>
      </c>
      <c r="F65" s="167">
        <v>0</v>
      </c>
      <c r="G65" s="167">
        <f t="shared" si="12"/>
        <v>0</v>
      </c>
    </row>
    <row r="66" spans="1:7" x14ac:dyDescent="0.25">
      <c r="A66" s="80" t="s">
        <v>412</v>
      </c>
      <c r="B66" s="167">
        <v>0</v>
      </c>
      <c r="C66" s="167">
        <v>0</v>
      </c>
      <c r="D66" s="167">
        <f t="shared" si="11"/>
        <v>0</v>
      </c>
      <c r="E66" s="167">
        <v>0</v>
      </c>
      <c r="F66" s="167">
        <v>0</v>
      </c>
      <c r="G66" s="167">
        <f t="shared" si="12"/>
        <v>0</v>
      </c>
    </row>
    <row r="67" spans="1:7" x14ac:dyDescent="0.25">
      <c r="A67" s="80" t="s">
        <v>413</v>
      </c>
      <c r="B67" s="167">
        <v>0</v>
      </c>
      <c r="C67" s="167">
        <v>0</v>
      </c>
      <c r="D67" s="167">
        <f t="shared" si="11"/>
        <v>0</v>
      </c>
      <c r="E67" s="167">
        <v>0</v>
      </c>
      <c r="F67" s="167">
        <v>0</v>
      </c>
      <c r="G67" s="167">
        <f t="shared" si="12"/>
        <v>0</v>
      </c>
    </row>
    <row r="68" spans="1:7" x14ac:dyDescent="0.25">
      <c r="A68" s="80" t="s">
        <v>414</v>
      </c>
      <c r="B68" s="167">
        <v>0</v>
      </c>
      <c r="C68" s="167">
        <v>0</v>
      </c>
      <c r="D68" s="167">
        <f t="shared" si="11"/>
        <v>0</v>
      </c>
      <c r="E68" s="167">
        <v>0</v>
      </c>
      <c r="F68" s="167">
        <v>0</v>
      </c>
      <c r="G68" s="167">
        <f t="shared" si="12"/>
        <v>0</v>
      </c>
    </row>
    <row r="69" spans="1:7" x14ac:dyDescent="0.25">
      <c r="A69" s="80" t="s">
        <v>415</v>
      </c>
      <c r="B69" s="167">
        <v>0</v>
      </c>
      <c r="C69" s="167">
        <v>0</v>
      </c>
      <c r="D69" s="167">
        <f t="shared" si="11"/>
        <v>0</v>
      </c>
      <c r="E69" s="167">
        <v>0</v>
      </c>
      <c r="F69" s="167">
        <v>0</v>
      </c>
      <c r="G69" s="167">
        <f t="shared" si="12"/>
        <v>0</v>
      </c>
    </row>
    <row r="70" spans="1:7" x14ac:dyDescent="0.25">
      <c r="A70" s="80" t="s">
        <v>416</v>
      </c>
      <c r="B70" s="167">
        <v>0</v>
      </c>
      <c r="C70" s="167">
        <v>0</v>
      </c>
      <c r="D70" s="167">
        <f t="shared" si="11"/>
        <v>0</v>
      </c>
      <c r="E70" s="167">
        <v>0</v>
      </c>
      <c r="F70" s="167">
        <v>0</v>
      </c>
      <c r="G70" s="167">
        <f t="shared" si="12"/>
        <v>0</v>
      </c>
    </row>
    <row r="71" spans="1:7" x14ac:dyDescent="0.25">
      <c r="A71" s="59" t="s">
        <v>417</v>
      </c>
      <c r="B71" s="47">
        <f>SUM(B72:B75)</f>
        <v>0</v>
      </c>
      <c r="C71" s="47">
        <f t="shared" ref="C71:G71" si="13">SUM(C72:C75)</f>
        <v>0</v>
      </c>
      <c r="D71" s="47">
        <f t="shared" si="13"/>
        <v>0</v>
      </c>
      <c r="E71" s="47">
        <f t="shared" si="13"/>
        <v>0</v>
      </c>
      <c r="F71" s="47">
        <f t="shared" si="13"/>
        <v>0</v>
      </c>
      <c r="G71" s="47">
        <f t="shared" si="13"/>
        <v>0</v>
      </c>
    </row>
    <row r="72" spans="1:7" x14ac:dyDescent="0.25">
      <c r="A72" s="80" t="s">
        <v>418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419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420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421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379</v>
      </c>
      <c r="B77" s="4">
        <f>B43+B9</f>
        <v>455621729.63999999</v>
      </c>
      <c r="C77" s="4">
        <f t="shared" ref="C77:G77" si="14">C43+C9</f>
        <v>184995103.66000003</v>
      </c>
      <c r="D77" s="4">
        <f t="shared" si="14"/>
        <v>640616833.29999995</v>
      </c>
      <c r="E77" s="4">
        <f t="shared" si="14"/>
        <v>449489630.71000004</v>
      </c>
      <c r="F77" s="4">
        <f t="shared" si="14"/>
        <v>448710735.19000006</v>
      </c>
      <c r="G77" s="4">
        <f t="shared" si="14"/>
        <v>191127202.58999997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00000000-0002-0000-07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0 B19:G19 B27:G27 B37:G44 B53:G53 B61:G61 B71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/>
  </sheetPr>
  <dimension ref="A1:G34"/>
  <sheetViews>
    <sheetView showGridLines="0" zoomScale="70" zoomScaleNormal="70" workbookViewId="0">
      <selection activeCell="B10" sqref="B10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82" t="s">
        <v>423</v>
      </c>
      <c r="B1" s="174"/>
      <c r="C1" s="174"/>
      <c r="D1" s="174"/>
      <c r="E1" s="174"/>
      <c r="F1" s="174"/>
      <c r="G1" s="175"/>
    </row>
    <row r="2" spans="1:7" x14ac:dyDescent="0.25">
      <c r="A2" s="110" t="str">
        <f>'Formato 1'!A2</f>
        <v>MUNICIPIO DE SAN FELIPE</v>
      </c>
      <c r="B2" s="111"/>
      <c r="C2" s="111"/>
      <c r="D2" s="111"/>
      <c r="E2" s="111"/>
      <c r="F2" s="111"/>
      <c r="G2" s="112"/>
    </row>
    <row r="3" spans="1:7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x14ac:dyDescent="0.25">
      <c r="A4" s="113" t="s">
        <v>424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x14ac:dyDescent="0.25">
      <c r="A7" s="177" t="s">
        <v>425</v>
      </c>
      <c r="B7" s="180" t="s">
        <v>298</v>
      </c>
      <c r="C7" s="180"/>
      <c r="D7" s="180"/>
      <c r="E7" s="180"/>
      <c r="F7" s="180"/>
      <c r="G7" s="180" t="s">
        <v>299</v>
      </c>
    </row>
    <row r="8" spans="1:7" ht="30" x14ac:dyDescent="0.25">
      <c r="A8" s="178"/>
      <c r="B8" s="7" t="s">
        <v>300</v>
      </c>
      <c r="C8" s="33" t="s">
        <v>388</v>
      </c>
      <c r="D8" s="33" t="s">
        <v>231</v>
      </c>
      <c r="E8" s="33" t="s">
        <v>186</v>
      </c>
      <c r="F8" s="33" t="s">
        <v>203</v>
      </c>
      <c r="G8" s="190"/>
    </row>
    <row r="9" spans="1:7" ht="15.75" customHeight="1" x14ac:dyDescent="0.25">
      <c r="A9" s="26" t="s">
        <v>426</v>
      </c>
      <c r="B9" s="119">
        <f>SUM(B10,B11,B12,B15,B16,B19)</f>
        <v>139662787.69</v>
      </c>
      <c r="C9" s="119">
        <f t="shared" ref="C9:G9" si="0">SUM(C10,C11,C12,C15,C16,C19)</f>
        <v>0</v>
      </c>
      <c r="D9" s="119">
        <f t="shared" si="0"/>
        <v>139662787.69</v>
      </c>
      <c r="E9" s="119">
        <f t="shared" si="0"/>
        <v>90868140.859999999</v>
      </c>
      <c r="F9" s="119">
        <f t="shared" si="0"/>
        <v>90868140.859999999</v>
      </c>
      <c r="G9" s="119">
        <f t="shared" si="0"/>
        <v>48794646.829999998</v>
      </c>
    </row>
    <row r="10" spans="1:7" x14ac:dyDescent="0.25">
      <c r="A10" s="58" t="s">
        <v>427</v>
      </c>
      <c r="B10" s="75">
        <v>139662787.69</v>
      </c>
      <c r="C10" s="75">
        <v>0</v>
      </c>
      <c r="D10" s="75">
        <v>139662787.69</v>
      </c>
      <c r="E10" s="75">
        <v>90868140.859999999</v>
      </c>
      <c r="F10" s="75">
        <v>90868140.859999999</v>
      </c>
      <c r="G10" s="76">
        <f>D10-E10</f>
        <v>48794646.829999998</v>
      </c>
    </row>
    <row r="11" spans="1:7" ht="15.75" customHeight="1" x14ac:dyDescent="0.25">
      <c r="A11" s="58" t="s">
        <v>428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429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430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431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432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433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434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435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436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437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427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428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429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430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431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432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433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434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435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436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438</v>
      </c>
      <c r="B33" s="119">
        <f>B21+B9</f>
        <v>139662787.69</v>
      </c>
      <c r="C33" s="119">
        <f t="shared" ref="C33:G33" si="8">C21+C9</f>
        <v>0</v>
      </c>
      <c r="D33" s="119">
        <f t="shared" si="8"/>
        <v>139662787.69</v>
      </c>
      <c r="E33" s="119">
        <f t="shared" si="8"/>
        <v>90868140.859999999</v>
      </c>
      <c r="F33" s="119">
        <f t="shared" si="8"/>
        <v>90868140.859999999</v>
      </c>
      <c r="G33" s="119">
        <f t="shared" si="8"/>
        <v>48794646.829999998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00000000-0002-0000-08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 G10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tesoreria</cp:lastModifiedBy>
  <cp:revision/>
  <cp:lastPrinted>2024-03-20T14:35:03Z</cp:lastPrinted>
  <dcterms:created xsi:type="dcterms:W3CDTF">2023-03-16T22:14:51Z</dcterms:created>
  <dcterms:modified xsi:type="dcterms:W3CDTF">2024-11-04T21:19:58Z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